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65341" windowWidth="11820" windowHeight="6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<sst xmlns="http://schemas.openxmlformats.org/spreadsheetml/2006/main" count="1978" uniqueCount="691">
  <si>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</si>
  <si>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</si>
  <si>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</si>
  <si>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</si>
  <si>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</si>
  <si>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</si>
  <si>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</si>
  <si>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</si>
  <si>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</si>
  <si>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</si>
  <si>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</si>
  <si>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</si>
  <si>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</si>
  <si>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</si>
  <si>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</si>
  <si>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</si>
  <si>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</si>
  <si>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</si>
  <si>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</si>
  <si>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</si>
  <si>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</si>
  <si>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</si>
  <si>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</si>
  <si>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</si>
  <si>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</si>
  <si>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</si>
  <si>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</si>
  <si>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</si>
  <si>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</si>
  <si>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</si>
  <si>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</si>
  <si>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</si>
  <si>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</si>
  <si>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</si>
  <si>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</si>
  <si>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</si>
  <si>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</si>
  <si>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</si>
  <si>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</si>
  <si>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</si>
  <si>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</si>
  <si>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</si>
  <si>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</si>
  <si>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</si>
  <si>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</si>
  <si>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</si>
  <si>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</si>
  <si>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</si>
  <si>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</si>
  <si>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</si>
  <si>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</si>
  <si>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</si>
  <si>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</si>
  <si>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</si>
  <si>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</si>
  <si>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</si>
  <si>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</si>
  <si>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</si>
  <si>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</si>
  <si>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</si>
  <si>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</si>
  <si>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</si>
  <si>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</si>
  <si>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</si>
  <si>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</si>
  <si>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</si>
  <si>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</si>
  <si>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</si>
  <si>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</si>
  <si>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</si>
  <si>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</si>
  <si>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</si>
  <si>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</si>
  <si>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</si>
  <si>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</si>
  <si>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</si>
  <si>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</si>
  <si>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</si>
  <si>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</si>
  <si>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</si>
  <si>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</si>
  <si>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</si>
  <si>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</si>
  <si>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</si>
  <si>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</si>
  <si>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</si>
  <si>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</si>
  <si>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</si>
  <si>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</si>
  <si>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</si>
  <si>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</si>
  <si>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</si>
  <si>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</si>
  <si>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</si>
  <si>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</si>
  <si>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</si>
  <si>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</si>
  <si>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</si>
  <si>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</si>
  <si>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</si>
  <si>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</si>
  <si>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</si>
  <si>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</si>
  <si>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</si>
  <si>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</si>
  <si>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</si>
  <si>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</si>
  <si>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</si>
  <si>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</si>
  <si>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</si>
  <si>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</si>
  <si>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</si>
  <si>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</si>
  <si>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</si>
  <si>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</si>
  <si>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</si>
  <si>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</si>
  <si>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</si>
  <si>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</si>
  <si>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</si>
  <si>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</si>
  <si>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</si>
  <si>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</si>
  <si>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</si>
  <si>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</si>
  <si>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</si>
  <si>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</si>
  <si>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</si>
  <si>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</si>
  <si>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</si>
  <si>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</si>
  <si>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</si>
  <si>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</si>
  <si>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</si>
  <si>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</si>
  <si>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</si>
  <si>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</si>
  <si>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</si>
  <si>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</si>
  <si>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</si>
  <si>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</si>
  <si>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</si>
  <si>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</si>
  <si>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</si>
  <si>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</si>
  <si>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</si>
  <si>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</si>
  <si>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</si>
  <si>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</si>
  <si>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</si>
  <si>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</si>
  <si>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</si>
  <si>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</si>
  <si>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</si>
  <si>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</si>
  <si>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</si>
  <si>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</si>
  <si>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</si>
  <si>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</si>
  <si>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</si>
  <si>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</si>
  <si>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</si>
  <si>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</si>
  <si>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</si>
  <si>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</si>
  <si>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</si>
  <si>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</si>
  <si>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</si>
  <si>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</si>
  <si>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</si>
  <si>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</si>
  <si>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</si>
  <si>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</si>
  <si>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</si>
  <si>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</si>
  <si>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</si>
  <si>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</si>
  <si>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</si>
  <si>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</si>
  <si>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</si>
  <si>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</si>
  <si>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</si>
  <si>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</si>
  <si>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</si>
  <si>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</si>
  <si>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</si>
  <si>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</si>
  <si>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</si>
  <si>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</si>
  <si>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</si>
  <si>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</si>
  <si>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</si>
  <si>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</si>
  <si>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</si>
  <si>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</si>
  <si>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</si>
  <si>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</si>
  <si>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</si>
  <si>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</si>
  <si>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</si>
  <si>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</si>
  <si>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</si>
  <si>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</si>
  <si>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</si>
  <si>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</si>
  <si>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</si>
  <si>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</si>
  <si>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</si>
  <si>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</si>
  <si>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</si>
  <si>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</si>
  <si>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</si>
  <si>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</si>
  <si>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</si>
  <si>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</si>
  <si>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</si>
  <si>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</si>
  <si>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</si>
  <si>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</si>
  <si>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</si>
  <si>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</si>
  <si>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</si>
  <si>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</si>
  <si>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</si>
  <si>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</si>
  <si>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</si>
  <si>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</si>
  <si>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</si>
  <si>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</si>
  <si>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</si>
  <si>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</si>
  <si>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</si>
  <si>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</si>
  <si>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</si>
  <si>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</si>
  <si>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</si>
  <si>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</si>
  <si>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</si>
  <si>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</si>
  <si>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</si>
  <si>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</si>
  <si>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</si>
  <si>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</si>
  <si>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</si>
  <si>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</si>
  <si>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</si>
  <si>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</si>
  <si>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</si>
  <si>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</si>
  <si>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</si>
  <si>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</si>
  <si>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</si>
  <si>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</si>
  <si>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</si>
  <si>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</si>
  <si>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</si>
  <si>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</si>
  <si>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</si>
  <si>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</si>
  <si>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</si>
  <si>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</si>
  <si>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</si>
  <si>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</si>
  <si>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</si>
  <si>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</si>
  <si>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</si>
  <si>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</si>
  <si>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</si>
  <si>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</si>
  <si>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</si>
  <si>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</si>
  <si>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</si>
  <si>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</si>
  <si>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</si>
  <si>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</si>
  <si>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</si>
  <si>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</si>
  <si>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</si>
  <si>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</si>
  <si>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</si>
  <si>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</si>
  <si>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</si>
  <si>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</si>
  <si>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</si>
  <si>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</si>
  <si>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</si>
  <si>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</si>
  <si>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</si>
  <si>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</si>
  <si>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</si>
  <si>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</si>
  <si>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</si>
  <si>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</si>
  <si>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</si>
  <si>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</si>
  <si>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</si>
  <si>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</si>
  <si>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</si>
  <si>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</si>
  <si>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</si>
  <si>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</si>
  <si>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</si>
  <si>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</si>
  <si>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</si>
  <si>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</si>
  <si>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</si>
  <si>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</si>
  <si>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</si>
  <si>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</si>
  <si>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</si>
  <si>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</si>
  <si>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</si>
  <si>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</si>
  <si>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</si>
  <si>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</si>
  <si>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</si>
  <si>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</si>
  <si>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</si>
  <si>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</si>
  <si>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</si>
  <si>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</si>
  <si>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</si>
  <si>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</si>
  <si>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</si>
  <si>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</si>
  <si>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</si>
  <si>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</si>
  <si>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</si>
  <si>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</si>
  <si>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</si>
  <si>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</si>
  <si>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</si>
  <si>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</si>
  <si>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</si>
  <si>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</si>
  <si>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</si>
  <si>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</si>
  <si>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</si>
  <si>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</si>
  <si>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</si>
  <si>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</si>
  <si>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</si>
  <si>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</si>
  <si>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</si>
  <si>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</si>
  <si>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</si>
  <si>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</si>
  <si>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</si>
  <si>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</si>
  <si>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</si>
  <si>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</si>
  <si>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</si>
  <si>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</si>
  <si>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</si>
  <si>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</si>
  <si>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</si>
  <si>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</si>
  <si>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</si>
  <si>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</si>
  <si>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</si>
  <si>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</si>
  <si>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</si>
  <si>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</si>
  <si>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</si>
  <si>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</si>
  <si>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</si>
  <si>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</si>
  <si>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</si>
  <si>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</si>
  <si>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</si>
  <si>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</si>
  <si>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</si>
  <si>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</si>
  <si>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</si>
  <si>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</si>
  <si>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</si>
  <si>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</si>
  <si>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</si>
  <si>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</si>
  <si>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</si>
  <si>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</si>
  <si>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</si>
  <si>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</si>
  <si>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</si>
  <si>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</si>
  <si>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</si>
  <si>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</si>
  <si>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</si>
  <si>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</si>
  <si>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</si>
  <si>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</si>
  <si>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</si>
  <si>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</si>
  <si>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</si>
  <si>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</si>
  <si>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</si>
  <si>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</si>
  <si>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</si>
  <si>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</si>
  <si>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</si>
  <si>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</si>
  <si>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</si>
  <si>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</si>
  <si>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</si>
  <si>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</si>
  <si>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</si>
  <si>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</si>
  <si>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</si>
  <si>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</si>
  <si>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</si>
  <si>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</si>
  <si>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</si>
  <si>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</si>
  <si>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</si>
  <si>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</si>
  <si>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</si>
  <si>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</si>
  <si>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</si>
  <si>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</si>
  <si>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</si>
  <si>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</si>
  <si>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</si>
  <si>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</si>
  <si>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</si>
  <si>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</si>
  <si>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</si>
  <si>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</si>
  <si>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</si>
  <si>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</si>
  <si>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</si>
  <si>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</si>
  <si>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</si>
  <si>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</si>
  <si>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</si>
  <si>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</si>
  <si>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</si>
  <si>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</si>
  <si>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</si>
  <si>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</si>
  <si>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</si>
  <si>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</si>
  <si>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</si>
  <si>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</si>
  <si>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</si>
  <si>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</si>
  <si>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</si>
  <si>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</si>
  <si>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</si>
  <si>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</si>
  <si>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</si>
  <si>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</si>
  <si>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</si>
  <si>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</si>
  <si>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</si>
  <si>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</si>
  <si>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</si>
  <si>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</si>
  <si>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</si>
  <si>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</si>
  <si>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</si>
  <si>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</si>
  <si>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</si>
  <si>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</si>
  <si>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</si>
  <si>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</si>
  <si>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</si>
  <si>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</si>
  <si>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</si>
  <si>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</si>
  <si>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</si>
  <si>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</si>
  <si>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</si>
  <si>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</si>
  <si>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</si>
  <si>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</si>
  <si>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</si>
  <si>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</si>
  <si>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</si>
  <si>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</si>
  <si>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</si>
  <si>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</si>
  <si>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</si>
  <si>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</si>
  <si>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</si>
  <si>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</si>
  <si>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</si>
  <si>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</si>
  <si>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</si>
  <si>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</si>
  <si>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</si>
  <si>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</si>
  <si>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</si>
  <si>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</si>
  <si>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</si>
  <si>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</si>
  <si>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</si>
  <si>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</si>
  <si>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</si>
  <si>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</si>
  <si>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</si>
  <si>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</si>
  <si>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</si>
  <si>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</si>
  <si>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</si>
  <si>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</si>
  <si>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</si>
  <si>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</si>
  <si>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</si>
  <si>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</si>
  <si>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</si>
  <si>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</si>
  <si>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</si>
  <si>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</si>
  <si>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</si>
  <si>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</si>
  <si>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</si>
  <si>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</si>
  <si>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</si>
  <si>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</si>
  <si>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</si>
  <si>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</si>
  <si>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</si>
  <si>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</si>
  <si>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</si>
  <si>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</si>
  <si>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</si>
  <si>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</si>
  <si>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</si>
  <si>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</si>
  <si>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</si>
  <si>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</si>
  <si>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</si>
  <si>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</si>
  <si>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</si>
  <si>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</si>
  <si>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</si>
  <si>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</si>
  <si>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</si>
  <si>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</si>
  <si>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</si>
  <si>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</si>
  <si>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</si>
  <si>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</si>
  <si>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</si>
  <si>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</si>
  <si>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</si>
  <si>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</si>
  <si>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</si>
  <si>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</si>
  <si>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</si>
  <si>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</si>
  <si>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</si>
  <si>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</si>
  <si>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</si>
  <si>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</si>
  <si>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</si>
  <si>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</si>
  <si>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</si>
  <si>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</si>
  <si>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</si>
  <si>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</si>
  <si>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</si>
  <si>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</si>
  <si>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</si>
  <si>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</si>
  <si>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</si>
  <si>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</si>
  <si>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</si>
  <si>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</si>
  <si>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</si>
  <si>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</si>
  <si>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</si>
  <si>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</si>
  <si>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</si>
  <si>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</si>
  <si>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</si>
  <si>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</si>
  <si>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</si>
  <si>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</si>
  <si>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</si>
  <si>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</si>
  <si>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</si>
  <si>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</si>
  <si>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</si>
  <si>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</si>
  <si>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</si>
  <si>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</si>
  <si>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</si>
  <si>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</si>
  <si>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</si>
  <si>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</si>
  <si>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</si>
  <si>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</si>
  <si>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</si>
  <si>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</si>
  <si>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</si>
  <si>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</si>
  <si>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</si>
  <si>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</si>
  <si>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</si>
  <si>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</si>
  <si>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</si>
  <si>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</si>
  <si>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</si>
  <si>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</si>
  <si>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</si>
  <si>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</si>
  <si>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</si>
  <si>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</si>
  <si>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</si>
  <si>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</si>
  <si>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</si>
  <si>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</si>
  <si>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</si>
  <si>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</si>
  <si>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</si>
  <si>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</si>
  <si>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</si>
  <si>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</si>
  <si>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</si>
  <si>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</si>
  <si>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</si>
  <si>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</si>
  <si>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</si>
  <si>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</si>
  <si>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</si>
  <si>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</si>
  <si>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</si>
  <si>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</si>
  <si>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</si>
  <si>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</si>
  <si>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</si>
  <si>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</si>
  <si>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</si>
  <si>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</si>
  <si>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</si>
  <si>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</si>
  <si>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</si>
  <si>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</si>
  <si>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</si>
  <si>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</si>
  <si>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</si>
  <si>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</si>
  <si>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</si>
  <si>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</si>
  <si>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</si>
  <si>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</si>
  <si>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</si>
  <si>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</si>
  <si>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</si>
  <si>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</si>
  <si>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</si>
  <si>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</si>
  <si>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</si>
  <si>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</si>
  <si>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</si>
  <si>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</si>
  <si>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</si>
  <si>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</si>
  <si>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</si>
  <si>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</si>
  <si>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</si>
  <si>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</si>
  <si>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</si>
  <si>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</si>
  <si>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</si>
  <si>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</si>
  <si>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</si>
  <si>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</si>
  <si>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</si>
  <si>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</si>
  <si>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</si>
  <si>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</si>
  <si>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</si>
  <si>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</si>
  <si>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</si>
  <si>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</si>
  <si>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</si>
  <si>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</si>
  <si>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</si>
  <si>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</si>
  <si>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</si>
  <si>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</si>
  <si>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</si>
  <si>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</si>
  <si>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</si>
  <si>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</si>
  <si>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</si>
  <si>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</si>
  <si>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</si>
  <si>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1Д КОНСЕЙ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</si>
</sst>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r-sdc02\fso\10%20&#1050;&#1060;&#1053;-&#1041;&#1060;&#1041;-&#1061;3\2021%20&#1075;\&#1048;&#1085;&#1076;&#1080;&#1074;&#1080;&#1076;&#1091;&#1072;&#1083;&#1077;&#1085;%20&#1060;&#1080;&#1085;.&#1086;&#1090;&#1095;&#1077;&#1090;%202021&#1075;\4-&#1090;&#1086;%20&#1090;&#1088;&#1080;&#1084;&#1077;&#1089;&#1077;&#1095;&#1080;&#1077;%202021%20-%20&#1086;&#1082;&#1086;&#1085;&#1095;&#1072;&#1090;&#1077;&#1083;&#1077;&#1085;\4.&#1055;&#1091;&#1073;&#1083;&#1080;&#1082;&#1091;&#1074;&#1072;&#1085;&#1077;_&#1093;3\485100RYJ2MVDPII6X11-20211231-BG-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17">
          <cell r="B17" t="str">
            <v>СЕВДАЛИН ЖЕЛЕВ ЖЕЛЕВ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3">
      <selection activeCell="K18" sqref="K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44679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ЛЮБЕНОВА ПЕТРОВА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A85">
      <selection activeCell="A102" sqref="A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4145</v>
      </c>
      <c r="D12" s="138">
        <v>4145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7010</v>
      </c>
      <c r="D13" s="138">
        <v>7087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13847</v>
      </c>
      <c r="D14" s="138">
        <v>14783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11741</v>
      </c>
      <c r="D15" s="138">
        <v>11943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249</v>
      </c>
      <c r="D16" s="138">
        <v>247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17366</v>
      </c>
      <c r="D18" s="138">
        <v>16553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21</v>
      </c>
      <c r="D19" s="138">
        <v>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54379</v>
      </c>
      <c r="D20" s="377">
        <f>SUM(D12:D19)</f>
        <v>54778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1088</v>
      </c>
      <c r="D21" s="268">
        <v>1088</v>
      </c>
      <c r="E21" s="76" t="s">
        <v>58</v>
      </c>
      <c r="F21" s="80" t="s">
        <v>59</v>
      </c>
      <c r="G21" s="138">
        <v>26439</v>
      </c>
      <c r="H21" s="137">
        <v>26439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17724</v>
      </c>
      <c r="H22" s="393">
        <f>SUM(H23:H25)</f>
        <v>17724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5</v>
      </c>
      <c r="E24" s="143" t="s">
        <v>69</v>
      </c>
      <c r="F24" s="80" t="s">
        <v>70</v>
      </c>
      <c r="G24" s="138">
        <v>2835</v>
      </c>
      <c r="H24" s="137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14889</v>
      </c>
      <c r="H25" s="137">
        <v>14889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44163</v>
      </c>
      <c r="H26" s="377">
        <f>H20+H21+H22</f>
        <v>44163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6</v>
      </c>
      <c r="E28" s="143" t="s">
        <v>84</v>
      </c>
      <c r="F28" s="80" t="s">
        <v>85</v>
      </c>
      <c r="G28" s="374">
        <f>SUM(G29:G31)</f>
        <v>-23384</v>
      </c>
      <c r="H28" s="375">
        <f>SUM(H29:H31)</f>
        <v>13766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13766</v>
      </c>
      <c r="H29" s="137">
        <v>13766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-37150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-7217</v>
      </c>
      <c r="H33" s="137">
        <v>-37150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-30601</v>
      </c>
      <c r="H34" s="377">
        <f>H28+H32+H33</f>
        <v>-23384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41911</v>
      </c>
      <c r="H37" s="379">
        <f>H26+H18+H34</f>
        <v>49128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</v>
      </c>
      <c r="H44" s="137">
        <v>1902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6120</v>
      </c>
      <c r="H45" s="137">
        <v>6120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38542</v>
      </c>
      <c r="H47" s="137">
        <v>24599</v>
      </c>
    </row>
    <row r="48" spans="1:13" ht="15.75">
      <c r="A48" s="76" t="s">
        <v>144</v>
      </c>
      <c r="B48" s="78" t="s">
        <v>145</v>
      </c>
      <c r="C48" s="138">
        <v>2361</v>
      </c>
      <c r="D48" s="137">
        <v>2439</v>
      </c>
      <c r="E48" s="142" t="s">
        <v>146</v>
      </c>
      <c r="F48" s="80" t="s">
        <v>147</v>
      </c>
      <c r="G48" s="138">
        <v>4000</v>
      </c>
      <c r="H48" s="137">
        <v>4000</v>
      </c>
      <c r="M48" s="85"/>
    </row>
    <row r="49" spans="1:8" ht="15.75">
      <c r="A49" s="76" t="s">
        <v>148</v>
      </c>
      <c r="B49" s="81" t="s">
        <v>149</v>
      </c>
      <c r="C49" s="138">
        <v>897</v>
      </c>
      <c r="D49" s="137">
        <v>3434</v>
      </c>
      <c r="E49" s="76" t="s">
        <v>150</v>
      </c>
      <c r="F49" s="80" t="s">
        <v>151</v>
      </c>
      <c r="G49" s="138">
        <v>12632</v>
      </c>
      <c r="H49" s="137">
        <v>12632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61296</v>
      </c>
      <c r="H50" s="375">
        <f>SUM(H44:H49)</f>
        <v>49253</v>
      </c>
    </row>
    <row r="51" spans="1:8" ht="15.75">
      <c r="A51" s="76" t="s">
        <v>79</v>
      </c>
      <c r="B51" s="78" t="s">
        <v>155</v>
      </c>
      <c r="C51" s="138">
        <v>7621</v>
      </c>
      <c r="D51" s="137">
        <v>7621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10879</v>
      </c>
      <c r="D52" s="377">
        <f>SUM(D48:D51)</f>
        <v>13494</v>
      </c>
      <c r="E52" s="142" t="s">
        <v>158</v>
      </c>
      <c r="F52" s="82" t="s">
        <v>159</v>
      </c>
      <c r="G52" s="138">
        <v>26674</v>
      </c>
      <c r="H52" s="137">
        <v>26674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5832</v>
      </c>
      <c r="D55" s="270">
        <v>5832</v>
      </c>
      <c r="E55" s="76" t="s">
        <v>168</v>
      </c>
      <c r="F55" s="82" t="s">
        <v>169</v>
      </c>
      <c r="G55" s="138">
        <v>1266</v>
      </c>
      <c r="H55" s="137">
        <v>1266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78275</v>
      </c>
      <c r="D56" s="381">
        <f>D20+D21+D22+D28+D33+D46+D52+D54+D55</f>
        <v>81290</v>
      </c>
      <c r="E56" s="87" t="s">
        <v>557</v>
      </c>
      <c r="F56" s="86" t="s">
        <v>172</v>
      </c>
      <c r="G56" s="378">
        <f>G50+G52+G53+G54+G55</f>
        <v>89236</v>
      </c>
      <c r="H56" s="379">
        <f>H50+H52+H53+H54+H55</f>
        <v>77193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101605</v>
      </c>
      <c r="D59" s="137">
        <v>83093</v>
      </c>
      <c r="E59" s="142" t="s">
        <v>180</v>
      </c>
      <c r="F59" s="277" t="s">
        <v>181</v>
      </c>
      <c r="G59" s="138">
        <v>1034</v>
      </c>
      <c r="H59" s="137">
        <v>1379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93857</v>
      </c>
      <c r="H61" s="375">
        <f>SUM(H62:H68)</f>
        <v>89088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104</v>
      </c>
      <c r="H63" s="137">
        <v>118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92207</v>
      </c>
      <c r="H64" s="137">
        <v>87596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101605</v>
      </c>
      <c r="D65" s="377">
        <f>SUM(D59:D64)</f>
        <v>83093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846</v>
      </c>
      <c r="H66" s="137">
        <v>884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343</v>
      </c>
      <c r="H67" s="137">
        <v>338</v>
      </c>
    </row>
    <row r="68" spans="1:8" ht="15.75">
      <c r="A68" s="76" t="s">
        <v>206</v>
      </c>
      <c r="B68" s="78" t="s">
        <v>207</v>
      </c>
      <c r="C68" s="138">
        <v>3</v>
      </c>
      <c r="D68" s="137">
        <v>3</v>
      </c>
      <c r="E68" s="76" t="s">
        <v>212</v>
      </c>
      <c r="F68" s="80" t="s">
        <v>213</v>
      </c>
      <c r="G68" s="138">
        <v>357</v>
      </c>
      <c r="H68" s="137">
        <v>152</v>
      </c>
    </row>
    <row r="69" spans="1:8" ht="15.75">
      <c r="A69" s="76" t="s">
        <v>210</v>
      </c>
      <c r="B69" s="78" t="s">
        <v>211</v>
      </c>
      <c r="C69" s="138">
        <v>65252</v>
      </c>
      <c r="D69" s="138">
        <v>70407</v>
      </c>
      <c r="E69" s="142" t="s">
        <v>79</v>
      </c>
      <c r="F69" s="80" t="s">
        <v>216</v>
      </c>
      <c r="G69" s="138">
        <v>27283</v>
      </c>
      <c r="H69" s="137">
        <v>27113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156</v>
      </c>
      <c r="H70" s="137">
        <v>166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122330</v>
      </c>
      <c r="H71" s="377">
        <f>H59+H60+H61+H69+H70</f>
        <v>117746</v>
      </c>
    </row>
    <row r="72" spans="1:8" ht="15.75">
      <c r="A72" s="76" t="s">
        <v>221</v>
      </c>
      <c r="B72" s="78" t="s">
        <v>222</v>
      </c>
      <c r="C72" s="138">
        <v>2332</v>
      </c>
      <c r="D72" s="138">
        <v>2255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2804</v>
      </c>
      <c r="D73" s="138">
        <v>3663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2818</v>
      </c>
      <c r="D75" s="138">
        <v>2810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73209</v>
      </c>
      <c r="D76" s="377">
        <f>SUM(D68:D75)</f>
        <v>79138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51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122381</v>
      </c>
      <c r="H79" s="379">
        <f>H71+H73+H75+H77</f>
        <v>117814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439</v>
      </c>
      <c r="D88" s="137">
        <v>614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439</v>
      </c>
      <c r="D92" s="377">
        <f>SUM(D88:D91)</f>
        <v>614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175253</v>
      </c>
      <c r="D94" s="381">
        <f>D65+D76+D85+D92+D93</f>
        <v>162845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253528</v>
      </c>
      <c r="D95" s="383">
        <f>D94+D56</f>
        <v>244135</v>
      </c>
      <c r="E95" s="169" t="s">
        <v>633</v>
      </c>
      <c r="F95" s="280" t="s">
        <v>268</v>
      </c>
      <c r="G95" s="382">
        <f>G37+G40+G56+G79</f>
        <v>253528</v>
      </c>
      <c r="H95" s="383">
        <f>H37+H40+H56+H79</f>
        <v>244135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ЛЮБЕНОВА 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'[1]Начална'!B17</f>
        <v>СЕВДАЛИН ЖЕЛЕВ ЖЕЛЕВ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90" zoomScalePageLayoutView="0" workbookViewId="0" topLeftCell="A40">
      <selection activeCell="B60" sqref="B60:E6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25635</v>
      </c>
      <c r="D12" s="256">
        <v>10537</v>
      </c>
      <c r="E12" s="135" t="s">
        <v>277</v>
      </c>
      <c r="F12" s="180" t="s">
        <v>278</v>
      </c>
      <c r="G12" s="256">
        <v>26741</v>
      </c>
      <c r="H12" s="256">
        <v>20076</v>
      </c>
    </row>
    <row r="13" spans="1:8" ht="15.75">
      <c r="A13" s="135" t="s">
        <v>279</v>
      </c>
      <c r="B13" s="131" t="s">
        <v>280</v>
      </c>
      <c r="C13" s="256">
        <v>855</v>
      </c>
      <c r="D13" s="256">
        <v>494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1275</v>
      </c>
      <c r="D14" s="256">
        <v>1362</v>
      </c>
      <c r="E14" s="185" t="s">
        <v>285</v>
      </c>
      <c r="F14" s="180" t="s">
        <v>286</v>
      </c>
      <c r="G14" s="256">
        <v>144</v>
      </c>
      <c r="H14" s="256">
        <v>134</v>
      </c>
    </row>
    <row r="15" spans="1:8" ht="15.75">
      <c r="A15" s="135" t="s">
        <v>287</v>
      </c>
      <c r="B15" s="131" t="s">
        <v>288</v>
      </c>
      <c r="C15" s="256">
        <v>1986</v>
      </c>
      <c r="D15" s="256">
        <v>1617</v>
      </c>
      <c r="E15" s="185" t="s">
        <v>79</v>
      </c>
      <c r="F15" s="180" t="s">
        <v>289</v>
      </c>
      <c r="G15" s="256">
        <v>323</v>
      </c>
      <c r="H15" s="256">
        <v>433</v>
      </c>
    </row>
    <row r="16" spans="1:8" ht="15.75">
      <c r="A16" s="135" t="s">
        <v>290</v>
      </c>
      <c r="B16" s="131" t="s">
        <v>291</v>
      </c>
      <c r="C16" s="256">
        <v>500</v>
      </c>
      <c r="D16" s="256">
        <v>408</v>
      </c>
      <c r="E16" s="176" t="s">
        <v>52</v>
      </c>
      <c r="F16" s="204" t="s">
        <v>292</v>
      </c>
      <c r="G16" s="407">
        <f>SUM(G12:G15)</f>
        <v>27208</v>
      </c>
      <c r="H16" s="408">
        <f>SUM(H12:H15)</f>
        <v>20643</v>
      </c>
    </row>
    <row r="17" spans="1:8" ht="31.5">
      <c r="A17" s="135" t="s">
        <v>293</v>
      </c>
      <c r="B17" s="131" t="s">
        <v>294</v>
      </c>
      <c r="C17" s="256">
        <v>1</v>
      </c>
      <c r="D17" s="256">
        <v>170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17</v>
      </c>
      <c r="H18" s="419">
        <v>17</v>
      </c>
    </row>
    <row r="19" spans="1:8" ht="15.75">
      <c r="A19" s="135" t="s">
        <v>299</v>
      </c>
      <c r="B19" s="131" t="s">
        <v>300</v>
      </c>
      <c r="C19" s="256">
        <v>3332</v>
      </c>
      <c r="D19" s="256">
        <v>5543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33584</v>
      </c>
      <c r="D22" s="408">
        <f>SUM(D12:D18)+D19</f>
        <v>20131</v>
      </c>
      <c r="E22" s="135" t="s">
        <v>309</v>
      </c>
      <c r="F22" s="177" t="s">
        <v>310</v>
      </c>
      <c r="G22" s="256">
        <v>301</v>
      </c>
      <c r="H22" s="256">
        <v>635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1046</v>
      </c>
      <c r="D25" s="256">
        <v>689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1</v>
      </c>
      <c r="D27" s="256">
        <v>265</v>
      </c>
      <c r="E27" s="176" t="s">
        <v>104</v>
      </c>
      <c r="F27" s="178" t="s">
        <v>326</v>
      </c>
      <c r="G27" s="407">
        <f>SUM(G22:G26)</f>
        <v>301</v>
      </c>
      <c r="H27" s="408">
        <f>SUM(H22:H26)</f>
        <v>635</v>
      </c>
    </row>
    <row r="28" spans="1:8" ht="15.75">
      <c r="A28" s="135" t="s">
        <v>79</v>
      </c>
      <c r="B28" s="177" t="s">
        <v>327</v>
      </c>
      <c r="C28" s="256">
        <v>112</v>
      </c>
      <c r="D28" s="256">
        <v>72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1159</v>
      </c>
      <c r="D29" s="408">
        <f>SUM(D25:D28)</f>
        <v>1026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34743</v>
      </c>
      <c r="D31" s="414">
        <f>D29+D22</f>
        <v>21157</v>
      </c>
      <c r="E31" s="191" t="s">
        <v>548</v>
      </c>
      <c r="F31" s="206" t="s">
        <v>331</v>
      </c>
      <c r="G31" s="193">
        <f>G16+G18+G27</f>
        <v>27526</v>
      </c>
      <c r="H31" s="194">
        <f>H16+H18+H27</f>
        <v>21295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138</v>
      </c>
      <c r="E33" s="173" t="s">
        <v>334</v>
      </c>
      <c r="F33" s="178" t="s">
        <v>335</v>
      </c>
      <c r="G33" s="407">
        <f>IF((C31-G31)&gt;0,C31-G31,0)</f>
        <v>7217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34743</v>
      </c>
      <c r="D36" s="416">
        <f>D31-D34+D35</f>
        <v>21157</v>
      </c>
      <c r="E36" s="202" t="s">
        <v>346</v>
      </c>
      <c r="F36" s="196" t="s">
        <v>347</v>
      </c>
      <c r="G36" s="207">
        <f>G35-G34+G31</f>
        <v>27526</v>
      </c>
      <c r="H36" s="208">
        <f>H35-H34+H31</f>
        <v>21295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138</v>
      </c>
      <c r="E37" s="201" t="s">
        <v>350</v>
      </c>
      <c r="F37" s="206" t="s">
        <v>351</v>
      </c>
      <c r="G37" s="193">
        <f>IF((C36-G36)&gt;0,C36-G36,0)</f>
        <v>7217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138</v>
      </c>
      <c r="E42" s="187" t="s">
        <v>362</v>
      </c>
      <c r="F42" s="136" t="s">
        <v>363</v>
      </c>
      <c r="G42" s="181">
        <f>IF(G37&gt;0,IF(C38+G37&lt;0,0,C38+G37),IF(C37-C38&lt;0,C38-C37,0))</f>
        <v>7217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138</v>
      </c>
      <c r="E44" s="202" t="s">
        <v>369</v>
      </c>
      <c r="F44" s="209" t="s">
        <v>370</v>
      </c>
      <c r="G44" s="207">
        <f>IF(C42=0,IF(G42-G43&gt;0,G42-G43+C43,0),IF(C42-C43&lt;0,C43-C42+G43,0))</f>
        <v>7217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34743</v>
      </c>
      <c r="D45" s="410">
        <f>D36+D38+D42</f>
        <v>21295</v>
      </c>
      <c r="E45" s="210" t="s">
        <v>373</v>
      </c>
      <c r="F45" s="212" t="s">
        <v>374</v>
      </c>
      <c r="G45" s="409">
        <f>G42+G36</f>
        <v>34743</v>
      </c>
      <c r="H45" s="410">
        <f>H42+H36</f>
        <v>21295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ЛЮБЕНОВА 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4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9">
      <selection activeCell="B60" sqref="B60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41831</v>
      </c>
      <c r="D11" s="137">
        <v>32607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-54030</v>
      </c>
      <c r="D12" s="137">
        <v>-29250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-2310</v>
      </c>
      <c r="D14" s="137">
        <v>-1701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-6834</v>
      </c>
      <c r="D15" s="137">
        <v>-2454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24577</v>
      </c>
      <c r="D20" s="137">
        <v>7216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3234</v>
      </c>
      <c r="D21" s="438">
        <f>SUM(D11:D20)</f>
        <v>6418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-2521</v>
      </c>
      <c r="D32" s="137">
        <v>-3665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-2521</v>
      </c>
      <c r="D33" s="438">
        <f>SUM(D23:D32)</f>
        <v>-3665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-343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-545</v>
      </c>
      <c r="D42" s="137">
        <v>-167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-888</v>
      </c>
      <c r="D43" s="440">
        <f>SUM(D35:D42)</f>
        <v>-167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-175</v>
      </c>
      <c r="D44" s="247">
        <f>D43+D33+D21</f>
        <v>2586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614</v>
      </c>
      <c r="D45" s="249">
        <v>286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439</v>
      </c>
      <c r="D46" s="251">
        <f>D45+D44</f>
        <v>2872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439</v>
      </c>
      <c r="D47" s="238">
        <v>2872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ЛЮБЕНОВА 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90" zoomScaleNormal="90" zoomScaleSheetLayoutView="80" zoomScalePageLayoutView="0" workbookViewId="0" topLeftCell="A24">
      <selection activeCell="B44" sqref="B44:E4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26439</v>
      </c>
      <c r="F13" s="363">
        <f>'1-Баланс'!H23</f>
        <v>0</v>
      </c>
      <c r="G13" s="363">
        <f>'1-Баланс'!H24</f>
        <v>2835</v>
      </c>
      <c r="H13" s="364">
        <v>14889</v>
      </c>
      <c r="I13" s="363">
        <f>'1-Баланс'!H29+'1-Баланс'!H32</f>
        <v>13766</v>
      </c>
      <c r="J13" s="363">
        <f>'1-Баланс'!H30+'1-Баланс'!H33</f>
        <v>-37150</v>
      </c>
      <c r="K13" s="364"/>
      <c r="L13" s="363">
        <f>SUM(C13:K13)</f>
        <v>49128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28349</v>
      </c>
      <c r="D17" s="432">
        <f aca="true" t="shared" si="2" ref="D17:M17">D13+D14</f>
        <v>0</v>
      </c>
      <c r="E17" s="432">
        <f t="shared" si="2"/>
        <v>26439</v>
      </c>
      <c r="F17" s="432">
        <f t="shared" si="2"/>
        <v>0</v>
      </c>
      <c r="G17" s="432">
        <f t="shared" si="2"/>
        <v>2835</v>
      </c>
      <c r="H17" s="432">
        <f t="shared" si="2"/>
        <v>14889</v>
      </c>
      <c r="I17" s="432">
        <f t="shared" si="2"/>
        <v>13766</v>
      </c>
      <c r="J17" s="432">
        <f t="shared" si="2"/>
        <v>-37150</v>
      </c>
      <c r="K17" s="432">
        <f t="shared" si="2"/>
        <v>0</v>
      </c>
      <c r="L17" s="363">
        <f t="shared" si="1"/>
        <v>49128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-7217</v>
      </c>
      <c r="K18" s="364"/>
      <c r="L18" s="363">
        <f t="shared" si="1"/>
        <v>-7217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28349</v>
      </c>
      <c r="D31" s="432">
        <f aca="true" t="shared" si="6" ref="D31:M31">D19+D22+D23+D26+D30+D29+D17+D18</f>
        <v>0</v>
      </c>
      <c r="E31" s="432">
        <f t="shared" si="6"/>
        <v>26439</v>
      </c>
      <c r="F31" s="432">
        <f t="shared" si="6"/>
        <v>0</v>
      </c>
      <c r="G31" s="432">
        <f t="shared" si="6"/>
        <v>2835</v>
      </c>
      <c r="H31" s="432">
        <f t="shared" si="6"/>
        <v>14889</v>
      </c>
      <c r="I31" s="432">
        <f t="shared" si="6"/>
        <v>13766</v>
      </c>
      <c r="J31" s="432">
        <f t="shared" si="6"/>
        <v>-44367</v>
      </c>
      <c r="K31" s="432">
        <f t="shared" si="6"/>
        <v>0</v>
      </c>
      <c r="L31" s="363">
        <f t="shared" si="1"/>
        <v>41911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26439</v>
      </c>
      <c r="F34" s="366">
        <f t="shared" si="7"/>
        <v>0</v>
      </c>
      <c r="G34" s="366">
        <f t="shared" si="7"/>
        <v>2835</v>
      </c>
      <c r="H34" s="366">
        <f t="shared" si="7"/>
        <v>14889</v>
      </c>
      <c r="I34" s="366">
        <f t="shared" si="7"/>
        <v>13766</v>
      </c>
      <c r="J34" s="366">
        <f t="shared" si="7"/>
        <v>-44367</v>
      </c>
      <c r="K34" s="366">
        <f t="shared" si="7"/>
        <v>0</v>
      </c>
      <c r="L34" s="430">
        <f t="shared" si="1"/>
        <v>41911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ЛЮБЕНОВА 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6">
      <selection activeCell="B157" sqref="B157:E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6092</v>
      </c>
      <c r="D12" s="79">
        <v>100</v>
      </c>
      <c r="E12" s="79"/>
      <c r="F12" s="260">
        <f>C12-E12</f>
        <v>6092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ЛЮБЕНОВА 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253528</v>
      </c>
      <c r="D6" s="454">
        <f aca="true" t="shared" si="0" ref="D6:D15">C6-E6</f>
        <v>0</v>
      </c>
      <c r="E6" s="453">
        <f>'1-Баланс'!G95</f>
        <v>253528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41911</v>
      </c>
      <c r="D7" s="454">
        <f t="shared" si="0"/>
        <v>13562</v>
      </c>
      <c r="E7" s="453">
        <f>'1-Баланс'!G18</f>
        <v>28349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-7217</v>
      </c>
      <c r="D8" s="454">
        <f t="shared" si="0"/>
        <v>0</v>
      </c>
      <c r="E8" s="453">
        <f>ABS('2-Отчет за доходите'!C44)-ABS('2-Отчет за доходите'!G44)</f>
        <v>-7217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614</v>
      </c>
      <c r="D9" s="454">
        <f t="shared" si="0"/>
        <v>0</v>
      </c>
      <c r="E9" s="453">
        <f>'3-Отчет за паричния поток'!C45</f>
        <v>614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439</v>
      </c>
      <c r="D10" s="454">
        <f t="shared" si="0"/>
        <v>0</v>
      </c>
      <c r="E10" s="453">
        <f>'3-Отчет за паричния поток'!C46</f>
        <v>439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41911</v>
      </c>
      <c r="D11" s="454">
        <f t="shared" si="0"/>
        <v>0</v>
      </c>
      <c r="E11" s="453">
        <f>'4-Отчет за собствения капитал'!L34</f>
        <v>41911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6092</v>
      </c>
      <c r="D12" s="454">
        <f t="shared" si="0"/>
        <v>0</v>
      </c>
      <c r="E12" s="453">
        <f>'Справка 5'!C27+'Справка 5'!C97</f>
        <v>6092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-0.2652528668038812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-0.17219822958173273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-0.03410406536336873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-0.028466283802972454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0.7922747028178339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1.4320278474599815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0.6017927619483416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0.0035871581372925536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0.0035871581372925536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0.17321441076669405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0.10731753494683033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0.6804273067626404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5.04919949416621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0.8346888706572845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1046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0.02495764835007516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0.084320279008937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91.17492460146488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4145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7010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13847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11741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249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17366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21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54379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1088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2361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897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7621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10879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5832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78275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101605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101605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65252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2332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2804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2818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73209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439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439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175253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253528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26439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17724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14889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44163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-23384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13766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-37150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-7217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-30601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41911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6120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38542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12632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61296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26674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1266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89236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1034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93857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104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92207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846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343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357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27283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156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122330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51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122381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253528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25635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855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1275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1986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500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3332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33584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1046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112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1159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34743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34743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34743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26741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144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323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27208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17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301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301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27526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7217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27526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7217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7217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7217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34743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41831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-54030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-2310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-6834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24577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3234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-2521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-2521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-343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-545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-888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-175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614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439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439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26439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26439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26439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26439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14889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14889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14889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14889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13766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13766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13766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13766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-37150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-37150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-7217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-44367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-44367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49128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49128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-7217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41911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41911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2022-04-21T07:12:30Z</cp:lastPrinted>
  <dcterms:created xsi:type="dcterms:W3CDTF">2006-09-16T00:00:00Z</dcterms:created>
  <dcterms:modified xsi:type="dcterms:W3CDTF">2022-04-29T10:13:52Z</dcterms:modified>
  <cp:category/>
  <cp:version/>
  <cp:contentType/>
  <cp:contentStatus/>
</cp:coreProperties>
</file>