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<sst xmlns="http://schemas.openxmlformats.org/spreadsheetml/2006/main" count="1854" uniqueCount="662">
  <si>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</si>
  <si>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</si>
  <si>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</si>
  <si>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</si>
  <si>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</si>
  <si>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</si>
  <si>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</si>
  <si>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</si>
  <si>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</si>
  <si>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</si>
  <si>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</si>
  <si>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</si>
  <si>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</si>
  <si>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</si>
  <si>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</si>
  <si>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</si>
  <si>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</si>
  <si>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</si>
  <si>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</si>
  <si>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</si>
  <si>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</si>
  <si>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</si>
  <si>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</si>
  <si>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</si>
  <si>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</si>
  <si>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</si>
  <si>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</si>
  <si>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</si>
  <si>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</si>
  <si>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</si>
  <si>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</si>
  <si>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</si>
  <si>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</si>
  <si>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</si>
  <si>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</si>
  <si>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</si>
  <si>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</si>
  <si>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</si>
  <si>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</si>
  <si>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</si>
  <si>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</si>
  <si>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</si>
  <si>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</si>
  <si>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</si>
  <si>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</si>
  <si>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</si>
  <si>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</si>
  <si>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</si>
  <si>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</si>
  <si>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</si>
  <si>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</si>
  <si>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</si>
  <si>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</si>
  <si>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</si>
  <si>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</si>
  <si>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</si>
  <si>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</si>
  <si>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</si>
  <si>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</si>
  <si>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</si>
  <si>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</si>
  <si>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</si>
  <si>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</si>
  <si>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</si>
  <si>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</si>
  <si>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</si>
  <si>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</si>
  <si>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</si>
  <si>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</si>
  <si>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</si>
  <si>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</si>
  <si>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</si>
  <si>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</si>
  <si>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</si>
  <si>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</si>
  <si>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</si>
  <si>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</si>
  <si>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</si>
  <si>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</si>
  <si>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</si>
  <si>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</si>
  <si>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</si>
  <si>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</si>
  <si>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</si>
  <si>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</si>
  <si>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</si>
  <si>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</si>
  <si>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</si>
  <si>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</si>
  <si>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</si>
  <si>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</si>
  <si>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</si>
  <si>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</si>
  <si>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</si>
  <si>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</si>
  <si>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</si>
  <si>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</si>
  <si>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</si>
  <si>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</si>
  <si>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</si>
  <si>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</si>
  <si>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</si>
  <si>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</si>
  <si>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</si>
  <si>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</si>
  <si>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</si>
  <si>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</si>
  <si>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</si>
  <si>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</si>
  <si>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</si>
  <si>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</si>
  <si>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</si>
  <si>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</si>
  <si>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</si>
  <si>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</si>
  <si>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</si>
  <si>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</si>
  <si>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</si>
  <si>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</si>
  <si>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</si>
  <si>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</si>
  <si>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</si>
  <si>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</si>
  <si>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</si>
  <si>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</si>
  <si>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</si>
  <si>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</si>
  <si>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</si>
  <si>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</si>
  <si>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</si>
  <si>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</si>
  <si>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</si>
  <si>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</si>
  <si>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</si>
  <si>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</si>
  <si>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</si>
  <si>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</si>
  <si>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</si>
  <si>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</si>
  <si>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</si>
  <si>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</si>
  <si>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</si>
  <si>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</si>
  <si>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</si>
  <si>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</si>
  <si>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</si>
  <si>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</si>
  <si>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</si>
  <si>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</si>
  <si>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</si>
  <si>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</si>
  <si>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</si>
  <si>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</si>
  <si>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</si>
  <si>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</si>
  <si>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</si>
  <si>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</si>
  <si>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</si>
  <si>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</si>
  <si>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</si>
  <si>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</si>
  <si>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</si>
  <si>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</si>
  <si>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</si>
  <si>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</si>
  <si>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</si>
  <si>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</si>
  <si>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</si>
  <si>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</si>
  <si>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</si>
  <si>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</si>
  <si>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</si>
  <si>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</si>
  <si>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</si>
  <si>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</si>
  <si>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</si>
  <si>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</si>
  <si>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</si>
  <si>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</si>
  <si>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</si>
  <si>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</si>
  <si>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</si>
  <si>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</si>
  <si>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</si>
  <si>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</si>
  <si>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</si>
  <si>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</si>
  <si>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</si>
  <si>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</si>
  <si>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</si>
  <si>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</si>
  <si>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</si>
  <si>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</si>
  <si>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</si>
  <si>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</si>
  <si>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</si>
  <si>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</si>
  <si>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</si>
  <si>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</si>
  <si>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</si>
  <si>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</si>
  <si>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</si>
  <si>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</si>
  <si>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</si>
  <si>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</si>
  <si>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</si>
  <si>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</si>
  <si>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</si>
  <si>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</si>
  <si>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</si>
  <si>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</si>
  <si>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</si>
  <si>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</si>
  <si>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</si>
  <si>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</si>
  <si>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</si>
  <si>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</si>
  <si>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</si>
  <si>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</si>
  <si>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</si>
  <si>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</si>
  <si>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</si>
  <si>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</si>
  <si>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</si>
  <si>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</si>
  <si>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</si>
  <si>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</si>
  <si>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</si>
  <si>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</si>
  <si>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</si>
  <si>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</si>
  <si>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</si>
  <si>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</si>
  <si>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</si>
  <si>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</si>
  <si>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</si>
  <si>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</si>
  <si>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</si>
  <si>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</si>
  <si>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</si>
  <si>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</si>
  <si>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</si>
  <si>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</si>
  <si>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</si>
  <si>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</si>
  <si>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</si>
  <si>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</si>
  <si>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</si>
  <si>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</si>
  <si>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</si>
  <si>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</si>
  <si>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</si>
  <si>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</si>
  <si>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</si>
  <si>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</si>
  <si>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</si>
  <si>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</si>
  <si>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</si>
  <si>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</si>
  <si>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</si>
  <si>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</si>
  <si>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</si>
  <si>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</si>
  <si>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</si>
  <si>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</si>
  <si>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</si>
  <si>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</si>
  <si>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</si>
  <si>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</si>
  <si>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</si>
  <si>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</si>
  <si>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</si>
  <si>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</si>
  <si>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</si>
  <si>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</si>
  <si>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</si>
  <si>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</si>
  <si>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</si>
  <si>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</si>
  <si>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</si>
  <si>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</si>
  <si>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</si>
  <si>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</si>
  <si>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</si>
  <si>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</si>
  <si>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</si>
  <si>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</si>
  <si>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</si>
  <si>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</si>
  <si>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</si>
  <si>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</si>
  <si>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</si>
  <si>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</si>
  <si>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</si>
  <si>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</si>
  <si>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</si>
  <si>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</si>
  <si>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</si>
  <si>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</si>
  <si>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</si>
  <si>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</si>
  <si>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</si>
  <si>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</si>
  <si>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</si>
  <si>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</si>
  <si>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</si>
  <si>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</si>
  <si>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</si>
  <si>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</si>
  <si>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</si>
  <si>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</si>
  <si>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</si>
  <si>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</si>
  <si>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</si>
  <si>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</si>
  <si>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</si>
  <si>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</si>
  <si>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</si>
  <si>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</si>
  <si>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</si>
  <si>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</si>
  <si>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</si>
  <si>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</si>
  <si>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</si>
  <si>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</si>
  <si>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</si>
  <si>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</si>
  <si>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</si>
  <si>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</si>
  <si>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</si>
  <si>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</si>
  <si>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</si>
  <si>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</si>
  <si>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</si>
  <si>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</si>
  <si>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</si>
  <si>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</si>
  <si>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</si>
  <si>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</si>
  <si>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</si>
  <si>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</si>
  <si>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</si>
  <si>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</si>
  <si>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</si>
  <si>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</si>
  <si>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</si>
  <si>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</si>
  <si>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</si>
  <si>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</si>
  <si>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</si>
  <si>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</si>
  <si>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</si>
  <si>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</si>
  <si>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</si>
  <si>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</si>
  <si>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</si>
  <si>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</si>
  <si>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</si>
  <si>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</si>
  <si>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</si>
  <si>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</si>
  <si>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</si>
  <si>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</si>
  <si>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</si>
  <si>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</si>
  <si>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</si>
  <si>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</si>
  <si>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</si>
  <si>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</si>
  <si>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</si>
  <si>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</si>
  <si>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</si>
  <si>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</si>
  <si>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</si>
  <si>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</si>
  <si>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</si>
  <si>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</si>
  <si>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</si>
  <si>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</si>
  <si>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</si>
  <si>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</si>
  <si>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</si>
  <si>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</si>
  <si>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</si>
  <si>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</si>
  <si>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</si>
  <si>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</si>
  <si>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</si>
  <si>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</si>
  <si>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</si>
  <si>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</si>
  <si>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</si>
  <si>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</si>
  <si>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</si>
  <si>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</si>
  <si>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</si>
  <si>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</si>
  <si>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</si>
  <si>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</si>
  <si>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</si>
  <si>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</si>
  <si>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</si>
  <si>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</si>
  <si>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</si>
  <si>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</si>
  <si>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</si>
  <si>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</si>
  <si>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</si>
  <si>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</si>
  <si>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</si>
  <si>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</si>
  <si>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</si>
  <si>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</si>
  <si>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</si>
  <si>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</si>
  <si>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</si>
  <si>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</si>
  <si>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</si>
  <si>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</si>
  <si>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</si>
  <si>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</si>
  <si>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</si>
  <si>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</si>
  <si>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</si>
  <si>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</si>
  <si>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</si>
  <si>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</si>
  <si>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</si>
  <si>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</si>
  <si>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</si>
  <si>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</si>
  <si>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</si>
  <si>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</si>
  <si>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</si>
  <si>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</si>
  <si>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</si>
  <si>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</si>
  <si>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</si>
  <si>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</si>
  <si>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</si>
  <si>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</si>
  <si>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</si>
  <si>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</si>
  <si>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</si>
  <si>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</si>
  <si>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</si>
  <si>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</si>
  <si>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</si>
  <si>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</si>
  <si>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</si>
  <si>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</si>
  <si>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</si>
  <si>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</si>
  <si>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</si>
  <si>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</si>
  <si>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</si>
  <si>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</si>
  <si>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</si>
  <si>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</si>
  <si>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</si>
  <si>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</si>
  <si>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</si>
  <si>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</si>
  <si>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</si>
  <si>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</si>
  <si>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</si>
  <si>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</si>
  <si>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</si>
  <si>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</si>
  <si>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</si>
  <si>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</si>
  <si>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</si>
  <si>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</si>
  <si>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</si>
  <si>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</si>
  <si>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</si>
  <si>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</si>
  <si>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</si>
  <si>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</si>
  <si>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</si>
  <si>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</si>
  <si>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</si>
  <si>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</si>
  <si>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</si>
  <si>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</si>
  <si>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</si>
  <si>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</si>
  <si>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</si>
  <si>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</si>
  <si>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</si>
  <si>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</si>
  <si>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</si>
  <si>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</si>
  <si>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</si>
  <si>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</si>
  <si>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</si>
  <si>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</si>
  <si>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</si>
  <si>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</si>
  <si>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</si>
  <si>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</si>
  <si>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</si>
  <si>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</si>
  <si>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</si>
  <si>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</si>
  <si>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</si>
  <si>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</si>
  <si>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</si>
  <si>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</si>
  <si>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</si>
  <si>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</si>
  <si>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</si>
  <si>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</si>
  <si>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</si>
  <si>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</si>
  <si>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</si>
  <si>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</si>
  <si>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</si>
  <si>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</si>
  <si>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</si>
  <si>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</si>
  <si>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</si>
  <si>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</si>
  <si>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</si>
  <si>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</si>
  <si>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</si>
  <si>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</si>
  <si>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</si>
  <si>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</si>
  <si>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</si>
  <si>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</si>
  <si>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</si>
  <si>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</si>
  <si>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</si>
  <si>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</si>
  <si>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</si>
  <si>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</si>
  <si>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</si>
  <si>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</si>
  <si>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</si>
  <si>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</si>
  <si>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</si>
  <si>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</si>
  <si>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</si>
  <si>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</si>
  <si>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</si>
  <si>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</si>
  <si>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</si>
  <si>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</si>
  <si>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</si>
  <si>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</si>
  <si>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</si>
  <si>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</si>
  <si>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</si>
  <si>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</si>
  <si>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</si>
  <si>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</si>
  <si>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</si>
  <si>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</si>
  <si>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</si>
  <si>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</si>
  <si>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</si>
  <si>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</si>
  <si>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</si>
  <si>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</si>
  <si>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</si>
  <si>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</si>
  <si>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</si>
  <si>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</si>
  <si>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</si>
  <si>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</si>
  <si>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</si>
  <si>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</si>
  <si>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</si>
  <si>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</si>
  <si>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</si>
  <si>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</si>
  <si>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</si>
  <si>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</si>
  <si>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</si>
  <si>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</si>
  <si>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</si>
  <si>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</si>
  <si>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</si>
  <si>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</si>
  <si>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</si>
  <si>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</si>
  <si>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</si>
  <si>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</si>
  <si>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</si>
  <si>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</si>
  <si>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</si>
  <si>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</si>
  <si>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</si>
  <si>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</si>
  <si>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</si>
  <si>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</si>
  <si>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</si>
  <si>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</si>
  <si>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</si>
  <si>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</si>
  <si>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</si>
  <si>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</si>
  <si>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</si>
  <si>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</si>
  <si>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</si>
  <si>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</si>
  <si>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</si>
  <si>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</si>
  <si>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</si>
  <si>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</si>
  <si>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</si>
  <si>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</si>
  <si>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</si>
  <si>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</si>
  <si>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</si>
  <si>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</si>
  <si>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</si>
  <si>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</si>
  <si>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</si>
  <si>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</si>
  <si>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</si>
  <si>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</si>
  <si>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</si>
  <si>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</si>
  <si>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</si>
  <si>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</si>
  <si>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</si>
  <si>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</si>
  <si>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</si>
  <si>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</si>
  <si>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</si>
  <si>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</si>
  <si>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</si>
  <si>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</si>
  <si>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</si>
  <si>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</si>
  <si>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</si>
  <si>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</si>
  <si>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</si>
  <si>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</si>
  <si>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</si>
  <si>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</si>
  <si>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</si>
  <si>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</si>
  <si>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</si>
  <si>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</si>
  <si>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</si>
  <si>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</si>
  <si>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</si>
  <si>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</si>
  <si>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</si>
  <si>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</si>
  <si>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</si>
  <si>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</si>
  <si>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</si>
  <si>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</si>
  <si>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</si>
  <si>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</si>
  <si>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</si>
  <si>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</si>
  <si>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082/883-313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</si>
</sst>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28" sqref="A2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44834</v>
      </c>
    </row>
    <row r="2" spans="1:27" ht="15.75">
      <c r="A2" s="423" t="s">
        <v>649</v>
      </c>
      <c r="B2" s="418"/>
      <c r="Z2" s="432">
        <v>2</v>
      </c>
      <c r="AA2" s="433">
        <f>IF(ISBLANK(_pdeReportingDate),"",_pdeReportingDate)</f>
        <v>44893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ПАВЛИНА ЛЮБЕНОВА ПЕТРОВА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/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34" t="s">
        <v>658</v>
      </c>
    </row>
    <row r="24" spans="1:2" ht="15.75">
      <c r="A24" s="10" t="s">
        <v>584</v>
      </c>
      <c r="B24" s="435"/>
    </row>
    <row r="25" spans="1:2" ht="15.75">
      <c r="A25" s="7" t="s">
        <v>587</v>
      </c>
      <c r="B25" s="436"/>
    </row>
    <row r="26" spans="1:2" ht="15.75">
      <c r="A26" s="10" t="s">
        <v>631</v>
      </c>
      <c r="B26" s="317" t="s">
        <v>659</v>
      </c>
    </row>
    <row r="27" spans="1:2" ht="15.75">
      <c r="A27" s="10" t="s">
        <v>632</v>
      </c>
      <c r="B27" s="317" t="s">
        <v>660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07" sqref="A10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4949</v>
      </c>
      <c r="D12" s="119">
        <v>4145</v>
      </c>
      <c r="E12" s="66" t="s">
        <v>25</v>
      </c>
      <c r="F12" s="69" t="s">
        <v>26</v>
      </c>
      <c r="G12" s="119">
        <v>28349</v>
      </c>
      <c r="H12" s="118">
        <v>28349</v>
      </c>
    </row>
    <row r="13" spans="1:8" ht="15.75">
      <c r="A13" s="66" t="s">
        <v>27</v>
      </c>
      <c r="B13" s="68" t="s">
        <v>28</v>
      </c>
      <c r="C13" s="119">
        <v>9572</v>
      </c>
      <c r="D13" s="119">
        <v>9910</v>
      </c>
      <c r="E13" s="66" t="s">
        <v>525</v>
      </c>
      <c r="F13" s="69" t="s">
        <v>29</v>
      </c>
      <c r="G13" s="119">
        <v>28349</v>
      </c>
      <c r="H13" s="118">
        <v>28349</v>
      </c>
    </row>
    <row r="14" spans="1:8" ht="15.75">
      <c r="A14" s="66" t="s">
        <v>30</v>
      </c>
      <c r="B14" s="68" t="s">
        <v>31</v>
      </c>
      <c r="C14" s="119">
        <v>17656</v>
      </c>
      <c r="D14" s="119">
        <v>15673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12617</v>
      </c>
      <c r="D15" s="119">
        <v>13111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415</v>
      </c>
      <c r="D16" s="119">
        <v>247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20950</v>
      </c>
      <c r="D18" s="119">
        <v>16554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51</v>
      </c>
      <c r="D19" s="119">
        <v>20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66210</v>
      </c>
      <c r="D20" s="336">
        <f>SUM(D12:D19)</f>
        <v>59660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1088</v>
      </c>
      <c r="D21" s="245">
        <v>1088</v>
      </c>
      <c r="E21" s="66" t="s">
        <v>58</v>
      </c>
      <c r="F21" s="69" t="s">
        <v>59</v>
      </c>
      <c r="G21" s="119">
        <v>26438</v>
      </c>
      <c r="H21" s="118">
        <v>26439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17724</v>
      </c>
      <c r="H22" s="352">
        <f>SUM(H23:H25)</f>
        <v>17724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8">
        <v>5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167</v>
      </c>
      <c r="D25" s="118">
        <v>1</v>
      </c>
      <c r="E25" s="66" t="s">
        <v>73</v>
      </c>
      <c r="F25" s="69" t="s">
        <v>74</v>
      </c>
      <c r="G25" s="119">
        <v>14889</v>
      </c>
      <c r="H25" s="119">
        <v>14889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44162</v>
      </c>
      <c r="H26" s="336">
        <f>H20+H21+H22</f>
        <v>44163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171</v>
      </c>
      <c r="D28" s="336">
        <f>SUM(D24:D27)</f>
        <v>6</v>
      </c>
      <c r="E28" s="124" t="s">
        <v>84</v>
      </c>
      <c r="F28" s="69" t="s">
        <v>85</v>
      </c>
      <c r="G28" s="333">
        <f>SUM(G29:G31)</f>
        <v>-26731</v>
      </c>
      <c r="H28" s="334">
        <f>SUM(H29:H31)</f>
        <v>11799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13767</v>
      </c>
      <c r="H29" s="119">
        <v>13766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-40498</v>
      </c>
      <c r="H30" s="119">
        <v>-1967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>
        <v>-4661</v>
      </c>
      <c r="H33" s="119">
        <v>-38531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-31392</v>
      </c>
      <c r="H34" s="336">
        <f>H28+H32+H33</f>
        <v>-26732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41119</v>
      </c>
      <c r="H37" s="338">
        <f>H26+H18+H34</f>
        <v>45780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>
        <v>1902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6120</v>
      </c>
      <c r="H45" s="119">
        <v>6120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166069</v>
      </c>
      <c r="H47" s="119">
        <v>28931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>
        <v>5378</v>
      </c>
      <c r="D49" s="119">
        <v>5434</v>
      </c>
      <c r="E49" s="66" t="s">
        <v>150</v>
      </c>
      <c r="F49" s="69" t="s">
        <v>151</v>
      </c>
      <c r="G49" s="119">
        <v>12633</v>
      </c>
      <c r="H49" s="119">
        <v>12632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188822</v>
      </c>
      <c r="H50" s="334">
        <f>SUM(H44:H49)</f>
        <v>53585</v>
      </c>
    </row>
    <row r="51" spans="1:8" ht="15.75">
      <c r="A51" s="66" t="s">
        <v>79</v>
      </c>
      <c r="B51" s="68" t="s">
        <v>155</v>
      </c>
      <c r="C51" s="119">
        <v>1826</v>
      </c>
      <c r="D51" s="119">
        <v>7621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7204</v>
      </c>
      <c r="D52" s="336">
        <f>SUM(D48:D51)</f>
        <v>13055</v>
      </c>
      <c r="E52" s="123" t="s">
        <v>158</v>
      </c>
      <c r="F52" s="71" t="s">
        <v>159</v>
      </c>
      <c r="G52" s="119">
        <v>26674</v>
      </c>
      <c r="H52" s="119">
        <v>26674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1266</v>
      </c>
      <c r="H53" s="119">
        <v>1266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6143</v>
      </c>
      <c r="D55" s="247">
        <v>6143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81007</v>
      </c>
      <c r="D56" s="340">
        <f>D20+D21+D22+D28+D33+D46+D52+D54+D55</f>
        <v>80143</v>
      </c>
      <c r="E56" s="76" t="s">
        <v>529</v>
      </c>
      <c r="F56" s="75" t="s">
        <v>172</v>
      </c>
      <c r="G56" s="337">
        <f>G50+G52+G53+G54+G55</f>
        <v>216762</v>
      </c>
      <c r="H56" s="338">
        <f>H50+H52+H53+H54+H55</f>
        <v>81525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286998</v>
      </c>
      <c r="D59" s="119">
        <v>83096</v>
      </c>
      <c r="E59" s="123" t="s">
        <v>180</v>
      </c>
      <c r="F59" s="254" t="s">
        <v>181</v>
      </c>
      <c r="G59" s="119">
        <v>345</v>
      </c>
      <c r="H59" s="118">
        <v>1379</v>
      </c>
    </row>
    <row r="60" spans="1:13" ht="15.75">
      <c r="A60" s="66" t="s">
        <v>178</v>
      </c>
      <c r="B60" s="68" t="s">
        <v>179</v>
      </c>
      <c r="C60" s="119">
        <v>864</v>
      </c>
      <c r="D60" s="119">
        <v>749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149780</v>
      </c>
      <c r="H61" s="334">
        <f>SUM(H62:H68)</f>
        <v>89273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754</v>
      </c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64</v>
      </c>
      <c r="H63" s="119">
        <v>118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147548</v>
      </c>
      <c r="H64" s="119">
        <v>87668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287862</v>
      </c>
      <c r="D65" s="336">
        <f>SUM(D59:D64)</f>
        <v>83845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911</v>
      </c>
      <c r="H66" s="119">
        <v>960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374</v>
      </c>
      <c r="H67" s="119">
        <v>365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129</v>
      </c>
      <c r="H68" s="119">
        <v>162</v>
      </c>
    </row>
    <row r="69" spans="1:8" ht="15.75">
      <c r="A69" s="66" t="s">
        <v>210</v>
      </c>
      <c r="B69" s="68" t="s">
        <v>211</v>
      </c>
      <c r="C69" s="119">
        <v>30602</v>
      </c>
      <c r="D69" s="119">
        <v>71844</v>
      </c>
      <c r="E69" s="123" t="s">
        <v>79</v>
      </c>
      <c r="F69" s="69" t="s">
        <v>216</v>
      </c>
      <c r="G69" s="119">
        <v>2531</v>
      </c>
      <c r="H69" s="119">
        <v>27284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92</v>
      </c>
      <c r="H70" s="119">
        <v>166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152748</v>
      </c>
      <c r="H71" s="336">
        <f>H59+H60+H61+H69+H70</f>
        <v>118102</v>
      </c>
    </row>
    <row r="72" spans="1:8" ht="15.75">
      <c r="A72" s="66" t="s">
        <v>221</v>
      </c>
      <c r="B72" s="68" t="s">
        <v>222</v>
      </c>
      <c r="C72" s="119">
        <v>2310</v>
      </c>
      <c r="D72" s="119">
        <v>2255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3892</v>
      </c>
      <c r="D73" s="119">
        <v>3768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4303</v>
      </c>
      <c r="D75" s="119">
        <v>2883</v>
      </c>
      <c r="E75" s="253" t="s">
        <v>160</v>
      </c>
      <c r="F75" s="71" t="s">
        <v>233</v>
      </c>
      <c r="G75" s="246">
        <v>17</v>
      </c>
      <c r="H75" s="247">
        <v>68</v>
      </c>
    </row>
    <row r="76" spans="1:8" ht="15.75">
      <c r="A76" s="250" t="s">
        <v>77</v>
      </c>
      <c r="B76" s="72" t="s">
        <v>232</v>
      </c>
      <c r="C76" s="335">
        <f>SUM(C68:C75)</f>
        <v>41107</v>
      </c>
      <c r="D76" s="336">
        <f>SUM(D68:D75)</f>
        <v>80750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152765</v>
      </c>
      <c r="H79" s="338">
        <f>H71+H73+H75+H77</f>
        <v>118170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670</v>
      </c>
      <c r="D88" s="118">
        <v>737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670</v>
      </c>
      <c r="D92" s="336">
        <f>SUM(D88:D91)</f>
        <v>737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329639</v>
      </c>
      <c r="D94" s="340">
        <f>D65+D76+D85+D92+D93</f>
        <v>165332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410646</v>
      </c>
      <c r="D95" s="342">
        <f>D94+D56</f>
        <v>245475</v>
      </c>
      <c r="E95" s="150" t="s">
        <v>605</v>
      </c>
      <c r="F95" s="257" t="s">
        <v>268</v>
      </c>
      <c r="G95" s="341">
        <f>G37+G40+G56+G79</f>
        <v>410646</v>
      </c>
      <c r="H95" s="342">
        <f>H37+H40+H56+H79</f>
        <v>245475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44893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ПАВЛИНА ЛЮБЕНОВА ПЕТРОВА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655</v>
      </c>
      <c r="C103" s="437"/>
      <c r="D103" s="437"/>
      <c r="E103" s="437"/>
      <c r="M103" s="74"/>
    </row>
    <row r="104" spans="1:5" ht="21.75" customHeight="1">
      <c r="A104" s="429"/>
      <c r="B104" s="437"/>
      <c r="C104" s="437"/>
      <c r="D104" s="437"/>
      <c r="E104" s="437"/>
    </row>
    <row r="105" spans="1:13" ht="21.75" customHeight="1">
      <c r="A105" s="429"/>
      <c r="B105" s="437"/>
      <c r="C105" s="437"/>
      <c r="D105" s="437"/>
      <c r="E105" s="437"/>
      <c r="M105" s="74"/>
    </row>
    <row r="106" spans="1:5" ht="21.75" customHeight="1">
      <c r="A106" s="429"/>
      <c r="B106" s="437"/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" bottom="0" header="0.15748031496062992" footer="0.15748031496062992"/>
  <pageSetup fitToHeight="2" horizontalDpi="300" verticalDpi="300" orientation="landscape" paperSize="9" scale="6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B56" sqref="B56:E5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55894</v>
      </c>
      <c r="D12" s="237">
        <v>35253</v>
      </c>
      <c r="E12" s="116" t="s">
        <v>277</v>
      </c>
      <c r="F12" s="161" t="s">
        <v>278</v>
      </c>
      <c r="G12" s="237">
        <v>84461</v>
      </c>
      <c r="H12" s="237">
        <v>59295</v>
      </c>
    </row>
    <row r="13" spans="1:8" ht="15.75">
      <c r="A13" s="116" t="s">
        <v>279</v>
      </c>
      <c r="B13" s="112" t="s">
        <v>280</v>
      </c>
      <c r="C13" s="237">
        <v>3842</v>
      </c>
      <c r="D13" s="237">
        <v>2085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3129</v>
      </c>
      <c r="D14" s="237">
        <v>4149</v>
      </c>
      <c r="E14" s="166" t="s">
        <v>285</v>
      </c>
      <c r="F14" s="161" t="s">
        <v>286</v>
      </c>
      <c r="G14" s="237">
        <v>1599</v>
      </c>
      <c r="H14" s="237">
        <v>348</v>
      </c>
    </row>
    <row r="15" spans="1:8" ht="15.75">
      <c r="A15" s="116" t="s">
        <v>287</v>
      </c>
      <c r="B15" s="112" t="s">
        <v>288</v>
      </c>
      <c r="C15" s="237">
        <v>6789</v>
      </c>
      <c r="D15" s="237">
        <v>5479</v>
      </c>
      <c r="E15" s="166" t="s">
        <v>79</v>
      </c>
      <c r="F15" s="161" t="s">
        <v>289</v>
      </c>
      <c r="G15" s="237">
        <v>1274</v>
      </c>
      <c r="H15" s="237">
        <v>5479</v>
      </c>
    </row>
    <row r="16" spans="1:8" ht="15.75">
      <c r="A16" s="116" t="s">
        <v>290</v>
      </c>
      <c r="B16" s="112" t="s">
        <v>291</v>
      </c>
      <c r="C16" s="237">
        <v>1704</v>
      </c>
      <c r="D16" s="237">
        <v>1357</v>
      </c>
      <c r="E16" s="157" t="s">
        <v>52</v>
      </c>
      <c r="F16" s="185" t="s">
        <v>292</v>
      </c>
      <c r="G16" s="366">
        <f>SUM(G12:G15)</f>
        <v>87334</v>
      </c>
      <c r="H16" s="367">
        <f>SUM(H12:H15)</f>
        <v>65122</v>
      </c>
    </row>
    <row r="17" spans="1:8" ht="31.5">
      <c r="A17" s="116" t="s">
        <v>293</v>
      </c>
      <c r="B17" s="112" t="s">
        <v>294</v>
      </c>
      <c r="C17" s="237">
        <v>76</v>
      </c>
      <c r="D17" s="237">
        <v>172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-115</v>
      </c>
      <c r="D18" s="237">
        <v>39</v>
      </c>
      <c r="E18" s="155" t="s">
        <v>297</v>
      </c>
      <c r="F18" s="159" t="s">
        <v>298</v>
      </c>
      <c r="G18" s="377">
        <v>51</v>
      </c>
      <c r="H18" s="378">
        <v>51</v>
      </c>
    </row>
    <row r="19" spans="1:8" ht="15.75">
      <c r="A19" s="116" t="s">
        <v>299</v>
      </c>
      <c r="B19" s="112" t="s">
        <v>300</v>
      </c>
      <c r="C19" s="237">
        <v>17605</v>
      </c>
      <c r="D19" s="237">
        <v>10539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88924</v>
      </c>
      <c r="D22" s="367">
        <f>SUM(D12:D18)+D19</f>
        <v>59073</v>
      </c>
      <c r="E22" s="116" t="s">
        <v>309</v>
      </c>
      <c r="F22" s="158" t="s">
        <v>310</v>
      </c>
      <c r="G22" s="237">
        <v>487</v>
      </c>
      <c r="H22" s="237">
        <v>1305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4174</v>
      </c>
      <c r="D25" s="237">
        <v>1796</v>
      </c>
      <c r="E25" s="116" t="s">
        <v>318</v>
      </c>
      <c r="F25" s="158" t="s">
        <v>319</v>
      </c>
      <c r="G25" s="237"/>
      <c r="H25" s="237">
        <v>236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>
        <v>1055</v>
      </c>
      <c r="H26" s="238"/>
    </row>
    <row r="27" spans="1:8" ht="31.5">
      <c r="A27" s="116" t="s">
        <v>324</v>
      </c>
      <c r="B27" s="158" t="s">
        <v>325</v>
      </c>
      <c r="C27" s="237">
        <v>12</v>
      </c>
      <c r="D27" s="237">
        <v>736</v>
      </c>
      <c r="E27" s="157" t="s">
        <v>104</v>
      </c>
      <c r="F27" s="159" t="s">
        <v>326</v>
      </c>
      <c r="G27" s="366">
        <f>SUM(G22:G26)</f>
        <v>1542</v>
      </c>
      <c r="H27" s="367">
        <f>SUM(H22:H26)</f>
        <v>1541</v>
      </c>
    </row>
    <row r="28" spans="1:8" ht="15.75">
      <c r="A28" s="116" t="s">
        <v>79</v>
      </c>
      <c r="B28" s="158" t="s">
        <v>327</v>
      </c>
      <c r="C28" s="237">
        <v>478</v>
      </c>
      <c r="D28" s="237">
        <v>323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4664</v>
      </c>
      <c r="D29" s="367">
        <f>SUM(D25:D28)</f>
        <v>2855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93588</v>
      </c>
      <c r="D31" s="373">
        <f>D29+D22</f>
        <v>61928</v>
      </c>
      <c r="E31" s="172" t="s">
        <v>521</v>
      </c>
      <c r="F31" s="187" t="s">
        <v>331</v>
      </c>
      <c r="G31" s="174">
        <f>G16+G18+G27</f>
        <v>88927</v>
      </c>
      <c r="H31" s="175">
        <f>H16+H18+H27</f>
        <v>66714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4786</v>
      </c>
      <c r="E33" s="154" t="s">
        <v>334</v>
      </c>
      <c r="F33" s="159" t="s">
        <v>335</v>
      </c>
      <c r="G33" s="366">
        <f>IF((C31-G31)&gt;0,C31-G31,0)</f>
        <v>4661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93588</v>
      </c>
      <c r="D36" s="375">
        <f>D31-D34+D35</f>
        <v>61928</v>
      </c>
      <c r="E36" s="183" t="s">
        <v>346</v>
      </c>
      <c r="F36" s="177" t="s">
        <v>347</v>
      </c>
      <c r="G36" s="188">
        <f>G35-G34+G31</f>
        <v>88927</v>
      </c>
      <c r="H36" s="189">
        <f>H35-H34+H31</f>
        <v>66714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4786</v>
      </c>
      <c r="E37" s="182" t="s">
        <v>350</v>
      </c>
      <c r="F37" s="187" t="s">
        <v>351</v>
      </c>
      <c r="G37" s="174">
        <f>IF((C36-G36)&gt;0,C36-G36,0)</f>
        <v>4661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4786</v>
      </c>
      <c r="E42" s="168" t="s">
        <v>362</v>
      </c>
      <c r="F42" s="117" t="s">
        <v>363</v>
      </c>
      <c r="G42" s="162">
        <f>IF(G37&gt;0,IF(C38+G37&lt;0,0,C38+G37),IF(C37-C38&lt;0,C38-C37,0))</f>
        <v>4661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4786</v>
      </c>
      <c r="E44" s="183" t="s">
        <v>369</v>
      </c>
      <c r="F44" s="190" t="s">
        <v>370</v>
      </c>
      <c r="G44" s="188">
        <f>IF(C42=0,IF(G42-G43&gt;0,G42-G43+C43,0),IF(C42-C43&lt;0,C43-C42+G43,0))</f>
        <v>4661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93588</v>
      </c>
      <c r="D45" s="369">
        <f>D36+D38+D42</f>
        <v>66714</v>
      </c>
      <c r="E45" s="191" t="s">
        <v>373</v>
      </c>
      <c r="F45" s="193" t="s">
        <v>374</v>
      </c>
      <c r="G45" s="368">
        <f>G42+G36</f>
        <v>93588</v>
      </c>
      <c r="H45" s="369">
        <f>H42+H36</f>
        <v>66714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44893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ПАВЛИНА ЛЮБЕНОВА ПЕТРОВА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/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43">
      <selection activeCell="B60" sqref="B60:E6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152957</v>
      </c>
      <c r="D11" s="119">
        <v>107349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-285550</v>
      </c>
      <c r="D12" s="119">
        <v>-115219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-6783</v>
      </c>
      <c r="D14" s="119">
        <v>-5220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-45458</v>
      </c>
      <c r="D15" s="119">
        <v>-7641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193807</v>
      </c>
      <c r="D20" s="119">
        <v>30941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8973</v>
      </c>
      <c r="D21" s="397">
        <f>SUM(D11:D20)</f>
        <v>10210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-6635</v>
      </c>
      <c r="D32" s="119">
        <v>-9820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-6635</v>
      </c>
      <c r="D33" s="397">
        <f>SUM(D23:D32)</f>
        <v>-9820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549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-1030</v>
      </c>
      <c r="D38" s="119">
        <v>-343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>
        <v>-283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-1375</v>
      </c>
      <c r="D42" s="119">
        <v>-534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-2405</v>
      </c>
      <c r="D43" s="399">
        <f>SUM(D35:D42)</f>
        <v>-611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-67</v>
      </c>
      <c r="D44" s="228">
        <f>D43+D33+D21</f>
        <v>-221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737</v>
      </c>
      <c r="D45" s="230">
        <v>290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670</v>
      </c>
      <c r="D46" s="232">
        <f>D45+D44</f>
        <v>69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670</v>
      </c>
      <c r="D47" s="219">
        <v>69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44893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ПАВЛИНА ЛЮБЕНОВА ПЕТРОВА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429"/>
      <c r="B62" s="437"/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5" top="0.42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4" sqref="B44:E4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26439</v>
      </c>
      <c r="F13" s="322">
        <f>'1-Баланс'!H23</f>
        <v>0</v>
      </c>
      <c r="G13" s="322">
        <f>'1-Баланс'!H24</f>
        <v>2835</v>
      </c>
      <c r="H13" s="323">
        <v>14889</v>
      </c>
      <c r="I13" s="322">
        <f>'1-Баланс'!H29+'1-Баланс'!H32</f>
        <v>13766</v>
      </c>
      <c r="J13" s="322">
        <f>'1-Баланс'!H30+'1-Баланс'!H33</f>
        <v>-40498</v>
      </c>
      <c r="K13" s="323"/>
      <c r="L13" s="322">
        <f>SUM(C13:K13)</f>
        <v>45780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28349</v>
      </c>
      <c r="D17" s="391">
        <f aca="true" t="shared" si="2" ref="D17:M17">D13+D14</f>
        <v>0</v>
      </c>
      <c r="E17" s="391">
        <f t="shared" si="2"/>
        <v>26439</v>
      </c>
      <c r="F17" s="391">
        <f t="shared" si="2"/>
        <v>0</v>
      </c>
      <c r="G17" s="391">
        <f t="shared" si="2"/>
        <v>2835</v>
      </c>
      <c r="H17" s="391">
        <f t="shared" si="2"/>
        <v>14889</v>
      </c>
      <c r="I17" s="391">
        <f t="shared" si="2"/>
        <v>13766</v>
      </c>
      <c r="J17" s="391">
        <f t="shared" si="2"/>
        <v>-40498</v>
      </c>
      <c r="K17" s="391">
        <f t="shared" si="2"/>
        <v>0</v>
      </c>
      <c r="L17" s="322">
        <f t="shared" si="1"/>
        <v>45780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-4661</v>
      </c>
      <c r="K18" s="323"/>
      <c r="L18" s="322">
        <f t="shared" si="1"/>
        <v>-4661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-1</v>
      </c>
      <c r="F30" s="237"/>
      <c r="G30" s="237"/>
      <c r="H30" s="237"/>
      <c r="I30" s="237">
        <v>1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28349</v>
      </c>
      <c r="D31" s="391">
        <f aca="true" t="shared" si="6" ref="D31:M31">D19+D22+D23+D26+D30+D29+D17+D18</f>
        <v>0</v>
      </c>
      <c r="E31" s="391">
        <f t="shared" si="6"/>
        <v>26438</v>
      </c>
      <c r="F31" s="391">
        <f t="shared" si="6"/>
        <v>0</v>
      </c>
      <c r="G31" s="391">
        <f t="shared" si="6"/>
        <v>2835</v>
      </c>
      <c r="H31" s="391">
        <f t="shared" si="6"/>
        <v>14889</v>
      </c>
      <c r="I31" s="391">
        <f t="shared" si="6"/>
        <v>13767</v>
      </c>
      <c r="J31" s="391">
        <f t="shared" si="6"/>
        <v>-45159</v>
      </c>
      <c r="K31" s="391">
        <f t="shared" si="6"/>
        <v>0</v>
      </c>
      <c r="L31" s="322">
        <f t="shared" si="1"/>
        <v>41119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26438</v>
      </c>
      <c r="F34" s="325">
        <f t="shared" si="7"/>
        <v>0</v>
      </c>
      <c r="G34" s="325">
        <f t="shared" si="7"/>
        <v>2835</v>
      </c>
      <c r="H34" s="325">
        <f t="shared" si="7"/>
        <v>14889</v>
      </c>
      <c r="I34" s="325">
        <f t="shared" si="7"/>
        <v>13767</v>
      </c>
      <c r="J34" s="325">
        <f t="shared" si="7"/>
        <v>-45159</v>
      </c>
      <c r="K34" s="325">
        <f t="shared" si="7"/>
        <v>0</v>
      </c>
      <c r="L34" s="389">
        <f t="shared" si="1"/>
        <v>41119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44893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ПАВЛИНА ЛЮБЕНОВА ПЕТРОВА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410646</v>
      </c>
      <c r="D6" s="413">
        <f aca="true" t="shared" si="0" ref="D6:D15">C6-E6</f>
        <v>0</v>
      </c>
      <c r="E6" s="412">
        <f>'1-Баланс'!G95</f>
        <v>410646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41119</v>
      </c>
      <c r="D7" s="413">
        <f t="shared" si="0"/>
        <v>12770</v>
      </c>
      <c r="E7" s="412">
        <f>'1-Баланс'!G18</f>
        <v>28349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-4661</v>
      </c>
      <c r="D8" s="413">
        <f t="shared" si="0"/>
        <v>0</v>
      </c>
      <c r="E8" s="412">
        <f>ABS('2-Отчет за доходите'!C44)-ABS('2-Отчет за доходите'!G44)</f>
        <v>-4661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737</v>
      </c>
      <c r="D9" s="413">
        <f t="shared" si="0"/>
        <v>0</v>
      </c>
      <c r="E9" s="412">
        <f>'3-Отчет за паричния поток'!C45</f>
        <v>737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670</v>
      </c>
      <c r="D10" s="413">
        <f t="shared" si="0"/>
        <v>0</v>
      </c>
      <c r="E10" s="412">
        <f>'3-Отчет за паричния поток'!C46</f>
        <v>670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41119</v>
      </c>
      <c r="D11" s="413">
        <f t="shared" si="0"/>
        <v>0</v>
      </c>
      <c r="E11" s="412">
        <f>'4-Отчет за собствения капитал'!L34</f>
        <v>41119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-0.05336982160441523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-0.11335392397675041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-0.012613422023289233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-0.011350408867978746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0.9501966064025302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2.1578175629234444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0.2734723267764213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0.004385821359604621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0.004385821359604621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0.24578210175864193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0.2126746638223677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0.8405504864646872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8.986770106276904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0.8998675258008113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4174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0.10151025073566965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0.08212353953242547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50.599342735861974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4949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9572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17656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12617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415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20950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51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66210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1088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167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171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5378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1826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7204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6143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81007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286998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864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287862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30602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2310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3892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4303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41107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670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670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329639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410646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26438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17724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14889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44162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-26731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13767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-40498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-4661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-31392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41119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6120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166069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12633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188822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26674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1266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216762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345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149780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754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64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147548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911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374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129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2531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92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152748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17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152765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410646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55894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3842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3129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6789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1704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76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-115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17605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88924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4174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12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478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4664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93588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93588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93588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84461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1599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1274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87334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51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487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1055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1542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88927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4661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88927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4661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4661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4661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93588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152957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-285550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-6783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-45458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193807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8973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-6635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-6635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-1030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-1375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-2405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-67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737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670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670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26439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26439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26438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26438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14889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14889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14889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14889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13766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13766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13767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13767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-40498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-40498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-4661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-45159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-45159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45780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45780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-4661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41119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41119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2022-11-28T11:18:12Z</cp:lastPrinted>
  <dcterms:created xsi:type="dcterms:W3CDTF">2006-09-16T00:00:00Z</dcterms:created>
  <dcterms:modified xsi:type="dcterms:W3CDTF">2022-11-28T13:37:43Z</dcterms:modified>
  <cp:category/>
  <cp:version/>
  <cp:contentType/>
  <cp:contentStatus/>
</cp:coreProperties>
</file>