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<sst xmlns="http://schemas.openxmlformats.org/spreadsheetml/2006/main" count="1978" uniqueCount="691">
  <si>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</si>
  <si>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</si>
  <si>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</si>
  <si>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</si>
  <si>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</si>
  <si>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</si>
  <si>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</si>
  <si>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</si>
  <si>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</si>
  <si>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</si>
  <si>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</si>
  <si>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</si>
  <si>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</si>
  <si>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</si>
  <si>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</si>
  <si>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</si>
  <si>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</si>
  <si>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</si>
  <si>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</si>
  <si>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</si>
  <si>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</si>
  <si>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</si>
  <si>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</si>
  <si>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</si>
  <si>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</si>
  <si>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</si>
  <si>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</si>
  <si>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</si>
  <si>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</si>
  <si>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</si>
  <si>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</si>
  <si>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</si>
  <si>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</si>
  <si>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</si>
  <si>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</si>
  <si>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</si>
  <si>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</si>
  <si>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</si>
  <si>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</si>
  <si>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</si>
  <si>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</si>
  <si>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</si>
  <si>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</si>
  <si>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</si>
  <si>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</si>
  <si>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</si>
  <si>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</si>
  <si>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</si>
  <si>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</si>
  <si>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</si>
  <si>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</si>
  <si>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</si>
  <si>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</si>
  <si>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</si>
  <si>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</si>
  <si>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</si>
  <si>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</si>
  <si>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</si>
  <si>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</si>
  <si>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</si>
  <si>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</si>
  <si>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</si>
  <si>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</si>
  <si>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</si>
  <si>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</si>
  <si>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</si>
  <si>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</si>
  <si>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</si>
  <si>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</si>
  <si>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</si>
  <si>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</si>
  <si>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</si>
  <si>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</si>
  <si>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</si>
  <si>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</si>
  <si>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</si>
  <si>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</si>
  <si>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</si>
  <si>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</si>
  <si>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</si>
  <si>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</si>
  <si>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</si>
  <si>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</si>
  <si>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</si>
  <si>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</si>
  <si>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</si>
  <si>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</si>
  <si>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</si>
  <si>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</si>
  <si>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</si>
  <si>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</si>
  <si>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</si>
  <si>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</si>
  <si>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</si>
  <si>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</si>
  <si>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</si>
  <si>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</si>
  <si>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</si>
  <si>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</si>
  <si>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</si>
  <si>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</si>
  <si>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</si>
  <si>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</si>
  <si>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</si>
  <si>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</si>
  <si>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</si>
  <si>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</si>
  <si>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</si>
  <si>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</si>
  <si>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</si>
  <si>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</si>
  <si>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</si>
  <si>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</si>
  <si>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</si>
  <si>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</si>
  <si>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</si>
  <si>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</si>
  <si>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</si>
  <si>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</si>
  <si>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</si>
  <si>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</si>
  <si>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</si>
  <si>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</si>
  <si>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</si>
  <si>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</si>
  <si>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</si>
  <si>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</si>
  <si>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</si>
  <si>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</si>
  <si>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</si>
  <si>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</si>
  <si>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</si>
  <si>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</si>
  <si>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</si>
  <si>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</si>
  <si>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</si>
  <si>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</si>
  <si>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</si>
  <si>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</si>
  <si>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</si>
  <si>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</si>
  <si>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</si>
  <si>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</si>
  <si>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</si>
  <si>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</si>
  <si>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</si>
  <si>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</si>
  <si>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</si>
  <si>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</si>
  <si>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</si>
  <si>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</si>
  <si>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</si>
  <si>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</si>
  <si>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</si>
  <si>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</si>
  <si>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</si>
  <si>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</si>
  <si>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</si>
  <si>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</si>
  <si>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</si>
  <si>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</si>
  <si>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</si>
  <si>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</si>
  <si>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</si>
  <si>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</si>
  <si>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</si>
  <si>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</si>
  <si>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</si>
  <si>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</si>
  <si>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</si>
  <si>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</si>
  <si>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</si>
  <si>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</si>
  <si>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</si>
  <si>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</si>
  <si>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</si>
  <si>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</si>
  <si>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</si>
  <si>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</si>
  <si>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</si>
  <si>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</si>
  <si>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</si>
  <si>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</si>
  <si>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</si>
  <si>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</si>
  <si>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</si>
  <si>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</si>
  <si>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</si>
  <si>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</si>
  <si>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</si>
  <si>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</si>
  <si>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</si>
  <si>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</si>
  <si>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</si>
  <si>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</si>
  <si>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</si>
  <si>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</si>
  <si>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</si>
  <si>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</si>
  <si>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</si>
  <si>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</si>
  <si>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</si>
  <si>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</si>
  <si>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</si>
  <si>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</si>
  <si>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</si>
  <si>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</si>
  <si>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</si>
  <si>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</si>
  <si>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</si>
  <si>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</si>
  <si>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</si>
  <si>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</si>
  <si>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</si>
  <si>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</si>
  <si>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</si>
  <si>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</si>
  <si>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</si>
  <si>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</si>
  <si>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</si>
  <si>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</si>
  <si>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</si>
  <si>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</si>
  <si>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</si>
  <si>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</si>
  <si>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</si>
  <si>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</si>
  <si>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</si>
  <si>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</si>
  <si>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</si>
  <si>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</si>
  <si>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</si>
  <si>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</si>
  <si>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</si>
  <si>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</si>
  <si>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</si>
  <si>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</si>
  <si>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</si>
  <si>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</si>
  <si>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</si>
  <si>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</si>
  <si>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</si>
  <si>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</si>
  <si>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</si>
  <si>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</si>
  <si>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</si>
  <si>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</si>
  <si>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</si>
  <si>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</si>
  <si>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</si>
  <si>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</si>
  <si>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</si>
  <si>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</si>
  <si>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</si>
  <si>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</si>
  <si>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</si>
  <si>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</si>
  <si>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</si>
  <si>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</si>
  <si>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</si>
  <si>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</si>
  <si>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</si>
  <si>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</si>
  <si>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</si>
  <si>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</si>
  <si>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</si>
  <si>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</si>
  <si>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</si>
  <si>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</si>
  <si>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</si>
  <si>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</si>
  <si>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</si>
  <si>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</si>
  <si>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</si>
  <si>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</si>
  <si>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</si>
  <si>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</si>
  <si>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</si>
  <si>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</si>
  <si>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</si>
  <si>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</si>
  <si>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</si>
  <si>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</si>
  <si>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</si>
  <si>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</si>
  <si>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</si>
  <si>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</si>
  <si>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</si>
  <si>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</si>
  <si>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</si>
  <si>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</si>
  <si>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</si>
  <si>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</si>
  <si>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</si>
  <si>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</si>
  <si>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</si>
  <si>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</si>
  <si>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</si>
  <si>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</si>
  <si>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</si>
  <si>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</si>
  <si>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</si>
  <si>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</si>
  <si>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</si>
  <si>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</si>
  <si>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</si>
  <si>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</si>
  <si>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</si>
  <si>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</si>
  <si>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</si>
  <si>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</si>
  <si>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</si>
  <si>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</si>
  <si>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</si>
  <si>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</si>
  <si>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</si>
  <si>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</si>
  <si>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</si>
  <si>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</si>
  <si>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</si>
  <si>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</si>
  <si>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</si>
  <si>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</si>
  <si>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</si>
  <si>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</si>
  <si>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</si>
  <si>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</si>
  <si>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</si>
  <si>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</si>
  <si>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</si>
  <si>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</si>
  <si>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</si>
  <si>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</si>
  <si>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</si>
  <si>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</si>
  <si>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</si>
  <si>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</si>
  <si>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</si>
  <si>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</si>
  <si>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</si>
  <si>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</si>
  <si>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</si>
  <si>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</si>
  <si>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</si>
  <si>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</si>
  <si>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</si>
  <si>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</si>
  <si>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</si>
  <si>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</si>
  <si>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</si>
  <si>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</si>
  <si>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</si>
  <si>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</si>
  <si>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</si>
  <si>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</si>
  <si>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</si>
  <si>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</si>
  <si>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</si>
  <si>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</si>
  <si>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</si>
  <si>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</si>
  <si>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</si>
  <si>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</si>
  <si>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</si>
  <si>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</si>
  <si>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</si>
  <si>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</si>
  <si>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</si>
  <si>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</si>
  <si>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</si>
  <si>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</si>
  <si>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</si>
  <si>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</si>
  <si>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</si>
  <si>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</si>
  <si>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</si>
  <si>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</si>
  <si>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</si>
  <si>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</si>
  <si>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</si>
  <si>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</si>
  <si>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</si>
  <si>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</si>
  <si>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</si>
  <si>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</si>
  <si>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</si>
  <si>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</si>
  <si>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</si>
  <si>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</si>
  <si>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</si>
  <si>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</si>
  <si>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</si>
  <si>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</si>
  <si>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</si>
  <si>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</si>
  <si>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</si>
  <si>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</si>
  <si>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</si>
  <si>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</si>
  <si>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</si>
  <si>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</si>
  <si>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</si>
  <si>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</si>
  <si>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</si>
  <si>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</si>
  <si>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</si>
  <si>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</si>
  <si>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</si>
  <si>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</si>
  <si>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</si>
  <si>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</si>
  <si>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</si>
  <si>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</si>
  <si>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</si>
  <si>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</si>
  <si>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</si>
  <si>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</si>
  <si>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</si>
  <si>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</si>
  <si>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</si>
  <si>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</si>
  <si>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</si>
  <si>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</si>
  <si>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</si>
  <si>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</si>
  <si>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</si>
  <si>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</si>
  <si>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</si>
  <si>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</si>
  <si>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</si>
  <si>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</si>
  <si>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</si>
  <si>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</si>
  <si>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</si>
  <si>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</si>
  <si>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</si>
  <si>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</si>
  <si>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</si>
  <si>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</si>
  <si>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</si>
  <si>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</si>
  <si>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</si>
  <si>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</si>
  <si>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</si>
  <si>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</si>
  <si>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</si>
  <si>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</si>
  <si>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</si>
  <si>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</si>
  <si>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</si>
  <si>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</si>
  <si>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</si>
  <si>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</si>
  <si>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</si>
  <si>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</si>
  <si>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</si>
  <si>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</si>
  <si>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</si>
  <si>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</si>
  <si>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</si>
  <si>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</si>
  <si>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</si>
  <si>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</si>
  <si>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</si>
  <si>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</si>
  <si>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</si>
  <si>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</si>
  <si>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</si>
  <si>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</si>
  <si>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</si>
  <si>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</si>
  <si>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</si>
  <si>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</si>
  <si>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</si>
  <si>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</si>
  <si>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</si>
  <si>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</si>
  <si>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</si>
  <si>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</si>
  <si>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</si>
  <si>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</si>
  <si>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</si>
  <si>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</si>
  <si>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</si>
  <si>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</si>
  <si>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</si>
  <si>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</si>
  <si>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</si>
  <si>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</si>
  <si>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</si>
  <si>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</si>
  <si>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</si>
  <si>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</si>
  <si>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</si>
  <si>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</si>
  <si>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</si>
  <si>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</si>
  <si>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</si>
  <si>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</si>
  <si>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</si>
  <si>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</si>
  <si>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</si>
  <si>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</si>
  <si>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</si>
  <si>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</si>
  <si>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</si>
  <si>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</si>
  <si>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</si>
  <si>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</si>
  <si>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</si>
  <si>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</si>
  <si>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</si>
  <si>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</si>
  <si>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</si>
  <si>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</si>
  <si>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</si>
  <si>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</si>
  <si>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</si>
  <si>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</si>
  <si>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</si>
  <si>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</si>
  <si>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</si>
  <si>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</si>
  <si>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</si>
  <si>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</si>
  <si>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</si>
  <si>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</si>
  <si>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</si>
  <si>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</si>
  <si>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</si>
  <si>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</si>
  <si>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</si>
  <si>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</si>
  <si>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</si>
  <si>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</si>
  <si>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</si>
  <si>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</si>
  <si>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</si>
  <si>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</si>
  <si>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</si>
  <si>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</si>
  <si>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</si>
  <si>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</si>
  <si>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</si>
  <si>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</si>
  <si>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</si>
  <si>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</si>
  <si>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</si>
  <si>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</si>
  <si>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</si>
  <si>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</si>
  <si>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</si>
  <si>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</si>
  <si>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</si>
  <si>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</si>
  <si>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</si>
  <si>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</si>
  <si>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</si>
  <si>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</si>
  <si>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</si>
  <si>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</si>
  <si>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</si>
  <si>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</si>
  <si>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</si>
  <si>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</si>
  <si>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</si>
  <si>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</si>
  <si>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</si>
  <si>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</si>
  <si>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</si>
  <si>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</si>
  <si>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</si>
  <si>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</si>
  <si>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</si>
  <si>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</si>
  <si>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</si>
  <si>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</si>
  <si>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</si>
  <si>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</si>
  <si>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</si>
  <si>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</si>
  <si>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</si>
  <si>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</si>
  <si>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</si>
  <si>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</si>
  <si>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</si>
  <si>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</si>
  <si>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</si>
  <si>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</si>
  <si>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</si>
  <si>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</si>
  <si>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</si>
  <si>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</si>
  <si>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</si>
  <si>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</si>
  <si>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</si>
  <si>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</si>
  <si>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</si>
  <si>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</si>
  <si>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</si>
  <si>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</si>
  <si>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</si>
  <si>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</si>
  <si>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</si>
  <si>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</si>
  <si>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</si>
  <si>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</si>
  <si>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</si>
  <si>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</si>
  <si>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</si>
  <si>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</si>
  <si>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</si>
  <si>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</si>
  <si>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</si>
  <si>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</si>
  <si>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</si>
  <si>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</si>
  <si>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</si>
  <si>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</si>
  <si>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</si>
  <si>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</si>
  <si>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</si>
  <si>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</si>
  <si>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</si>
  <si>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</si>
  <si>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</si>
  <si>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</si>
  <si>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</si>
  <si>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</si>
  <si>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</si>
  <si>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</si>
  <si>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</si>
  <si>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</si>
  <si>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</si>
  <si>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</si>
  <si>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</si>
  <si>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</si>
  <si>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</si>
  <si>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</si>
  <si>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</si>
  <si>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</si>
  <si>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</si>
  <si>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</si>
  <si>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</si>
  <si>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</si>
  <si>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</si>
  <si>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</si>
  <si>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</si>
  <si>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</si>
  <si>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</si>
  <si>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</si>
  <si>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</si>
  <si>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</si>
  <si>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</si>
  <si>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</si>
  <si>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</si>
  <si>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</si>
  <si>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</si>
  <si>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</si>
  <si>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</si>
  <si>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</si>
  <si>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</si>
  <si>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</si>
  <si>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</si>
  <si>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</si>
  <si>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</si>
  <si>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</si>
  <si>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</si>
  <si>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</si>
  <si>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</si>
  <si>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</si>
  <si>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</si>
  <si>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</si>
  <si>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</si>
  <si>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</si>
  <si>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</si>
  <si>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</si>
  <si>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</si>
  <si>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</si>
  <si>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</si>
  <si>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</si>
  <si>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</si>
  <si>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</si>
  <si>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</si>
  <si>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</si>
  <si>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</si>
  <si>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</si>
  <si>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</si>
  <si>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</si>
  <si>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</si>
  <si>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1Д КОНСЕЙ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</si>
</sst>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r-sdc02\fso\10%20&#1050;&#1060;&#1053;-&#1041;&#1060;&#1041;-&#1061;3\2021%20&#1075;\&#1048;&#1085;&#1076;&#1080;&#1074;&#1080;&#1076;&#1091;&#1072;&#1083;&#1077;&#1085;%20&#1060;&#1080;&#1085;.&#1086;&#1090;&#1095;&#1077;&#1090;%202021&#1075;\4-&#1090;&#1086;%20&#1090;&#1088;&#1080;&#1084;&#1077;&#1089;&#1077;&#1095;&#1080;&#1077;%202021%20-%20&#1086;&#1082;&#1086;&#1085;&#1095;&#1072;&#1090;&#1077;&#1083;&#1077;&#1085;\4.&#1055;&#1091;&#1073;&#1083;&#1080;&#1082;&#1091;&#1074;&#1072;&#1085;&#1077;_&#1093;3\485100RYJ2MVDPII6X11-20211231-BG-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17">
          <cell r="B17" t="str">
            <v>СЕВДАЛИН ЖЕЛЕВ ЖЕЛЕВ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L18" sqref="L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45222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ЛЮБЕНОВА ПЕТРОВА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0.94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SheetLayoutView="80" zoomScalePageLayoutView="0" workbookViewId="0" topLeftCell="A1">
      <selection activeCell="G78" sqref="G7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4949</v>
      </c>
      <c r="D12" s="138">
        <v>4949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6567</v>
      </c>
      <c r="D13" s="138">
        <v>6797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19657</v>
      </c>
      <c r="D14" s="138">
        <v>19666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14239</v>
      </c>
      <c r="D15" s="138">
        <v>14987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530</v>
      </c>
      <c r="D16" s="138">
        <v>387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31807</v>
      </c>
      <c r="D18" s="138">
        <v>25396</v>
      </c>
      <c r="E18" s="272" t="s">
        <v>47</v>
      </c>
      <c r="F18" s="271" t="s">
        <v>48</v>
      </c>
      <c r="G18" s="388">
        <f>G12+G15+G16+G17</f>
        <v>28349</v>
      </c>
      <c r="H18" s="389">
        <f>H12+H15+H16+H17</f>
        <v>28349</v>
      </c>
    </row>
    <row r="19" spans="1:8" ht="15.75">
      <c r="A19" s="76" t="s">
        <v>49</v>
      </c>
      <c r="B19" s="78" t="s">
        <v>50</v>
      </c>
      <c r="C19" s="138">
        <v>94</v>
      </c>
      <c r="D19" s="138">
        <v>52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77843</v>
      </c>
      <c r="D20" s="377">
        <f>SUM(D12:D19)</f>
        <v>72234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1110</v>
      </c>
      <c r="D21" s="268">
        <v>1088</v>
      </c>
      <c r="E21" s="76" t="s">
        <v>58</v>
      </c>
      <c r="F21" s="80" t="s">
        <v>59</v>
      </c>
      <c r="G21" s="138">
        <v>25844</v>
      </c>
      <c r="H21" s="137">
        <v>25850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17613</v>
      </c>
      <c r="H22" s="393">
        <f>SUM(H23:H25)</f>
        <v>17613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>
        <v>4</v>
      </c>
      <c r="E24" s="143" t="s">
        <v>69</v>
      </c>
      <c r="F24" s="80" t="s">
        <v>70</v>
      </c>
      <c r="G24" s="138">
        <v>2835</v>
      </c>
      <c r="H24" s="138">
        <v>2835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2</v>
      </c>
      <c r="E25" s="76" t="s">
        <v>73</v>
      </c>
      <c r="F25" s="80" t="s">
        <v>74</v>
      </c>
      <c r="G25" s="138">
        <v>14778</v>
      </c>
      <c r="H25" s="138">
        <v>14778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43457</v>
      </c>
      <c r="H26" s="377">
        <f>H20+H21+H22</f>
        <v>43463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6</v>
      </c>
      <c r="E28" s="143" t="s">
        <v>84</v>
      </c>
      <c r="F28" s="80" t="s">
        <v>85</v>
      </c>
      <c r="G28" s="374">
        <f>SUM(G29:G31)</f>
        <v>-8268</v>
      </c>
      <c r="H28" s="375">
        <f>SUM(H29:H31)</f>
        <v>-22795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14361</v>
      </c>
      <c r="H29" s="138">
        <v>14355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-22629</v>
      </c>
      <c r="H30" s="138">
        <v>-37150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14521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-45709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-53977</v>
      </c>
      <c r="H34" s="377">
        <f>H28+H32+H33</f>
        <v>-8274</v>
      </c>
    </row>
    <row r="35" spans="1:8" ht="15.75">
      <c r="A35" s="76" t="s">
        <v>106</v>
      </c>
      <c r="B35" s="81" t="s">
        <v>107</v>
      </c>
      <c r="C35" s="374">
        <f>SUM(C36:C39)</f>
        <v>6092</v>
      </c>
      <c r="D35" s="375">
        <f>SUM(D36:D39)</f>
        <v>6092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17829</v>
      </c>
      <c r="H37" s="379">
        <f>H26+H18+H34</f>
        <v>63538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4741</v>
      </c>
      <c r="H45" s="138">
        <v>4741</v>
      </c>
    </row>
    <row r="46" spans="1:13" ht="15.75">
      <c r="A46" s="264" t="s">
        <v>137</v>
      </c>
      <c r="B46" s="83" t="s">
        <v>138</v>
      </c>
      <c r="C46" s="376">
        <f>C35+C40+C45</f>
        <v>6092</v>
      </c>
      <c r="D46" s="377">
        <f>D35+D40+D45</f>
        <v>6092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122985</v>
      </c>
      <c r="H47" s="138">
        <v>158879</v>
      </c>
    </row>
    <row r="48" spans="1:13" ht="15.75">
      <c r="A48" s="76" t="s">
        <v>144</v>
      </c>
      <c r="B48" s="78" t="s">
        <v>145</v>
      </c>
      <c r="C48" s="138">
        <v>2025</v>
      </c>
      <c r="D48" s="138">
        <v>2400</v>
      </c>
      <c r="E48" s="142" t="s">
        <v>146</v>
      </c>
      <c r="F48" s="80" t="s">
        <v>147</v>
      </c>
      <c r="G48" s="138">
        <v>4000</v>
      </c>
      <c r="H48" s="138">
        <v>4000</v>
      </c>
      <c r="M48" s="85"/>
    </row>
    <row r="49" spans="1:8" ht="15.75">
      <c r="A49" s="76" t="s">
        <v>148</v>
      </c>
      <c r="B49" s="81" t="s">
        <v>149</v>
      </c>
      <c r="C49" s="138">
        <v>5</v>
      </c>
      <c r="D49" s="138">
        <v>118</v>
      </c>
      <c r="E49" s="76" t="s">
        <v>150</v>
      </c>
      <c r="F49" s="80" t="s">
        <v>151</v>
      </c>
      <c r="G49" s="138">
        <v>7542</v>
      </c>
      <c r="H49" s="138">
        <v>11879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139268</v>
      </c>
      <c r="H50" s="375">
        <f>SUM(H44:H49)</f>
        <v>179499</v>
      </c>
    </row>
    <row r="51" spans="1:8" ht="15.75">
      <c r="A51" s="76" t="s">
        <v>79</v>
      </c>
      <c r="B51" s="78" t="s">
        <v>155</v>
      </c>
      <c r="C51" s="138">
        <v>1636</v>
      </c>
      <c r="D51" s="138">
        <v>1649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3666</v>
      </c>
      <c r="D52" s="377">
        <f>SUM(D48:D51)</f>
        <v>4167</v>
      </c>
      <c r="E52" s="142" t="s">
        <v>158</v>
      </c>
      <c r="F52" s="82" t="s">
        <v>159</v>
      </c>
      <c r="G52" s="138">
        <v>26486</v>
      </c>
      <c r="H52" s="138">
        <v>26486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4212</v>
      </c>
      <c r="D55" s="270">
        <v>4212</v>
      </c>
      <c r="E55" s="76" t="s">
        <v>168</v>
      </c>
      <c r="F55" s="82" t="s">
        <v>169</v>
      </c>
      <c r="G55" s="138">
        <v>1198</v>
      </c>
      <c r="H55" s="138">
        <v>1198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92928</v>
      </c>
      <c r="D56" s="381">
        <f>D20+D21+D22+D28+D33+D46+D52+D54+D55</f>
        <v>87799</v>
      </c>
      <c r="E56" s="87" t="s">
        <v>557</v>
      </c>
      <c r="F56" s="86" t="s">
        <v>172</v>
      </c>
      <c r="G56" s="378">
        <f>G50+G52+G53+G54+G55</f>
        <v>166952</v>
      </c>
      <c r="H56" s="379">
        <f>H50+H52+H53+H54+H55</f>
        <v>207183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241005</v>
      </c>
      <c r="D59" s="138">
        <v>338605</v>
      </c>
      <c r="E59" s="142" t="s">
        <v>180</v>
      </c>
      <c r="F59" s="277" t="s">
        <v>181</v>
      </c>
      <c r="G59" s="138">
        <v>345</v>
      </c>
      <c r="H59" s="138">
        <v>1379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192379</v>
      </c>
      <c r="H61" s="375">
        <f>SUM(H62:H68)</f>
        <v>165729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533</v>
      </c>
      <c r="H62" s="138">
        <v>533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300</v>
      </c>
      <c r="H63" s="138">
        <v>52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189930</v>
      </c>
      <c r="H64" s="138">
        <v>162956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241005</v>
      </c>
      <c r="D65" s="377">
        <f>SUM(D59:D64)</f>
        <v>338605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889</v>
      </c>
      <c r="H66" s="138">
        <v>1244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412</v>
      </c>
      <c r="H67" s="138">
        <v>773</v>
      </c>
    </row>
    <row r="68" spans="1:8" ht="15.75">
      <c r="A68" s="76" t="s">
        <v>206</v>
      </c>
      <c r="B68" s="78" t="s">
        <v>207</v>
      </c>
      <c r="C68" s="138">
        <v>1</v>
      </c>
      <c r="D68" s="138"/>
      <c r="E68" s="76" t="s">
        <v>212</v>
      </c>
      <c r="F68" s="80" t="s">
        <v>213</v>
      </c>
      <c r="G68" s="138">
        <v>315</v>
      </c>
      <c r="H68" s="138">
        <v>171</v>
      </c>
    </row>
    <row r="69" spans="1:8" ht="15.75">
      <c r="A69" s="76" t="s">
        <v>210</v>
      </c>
      <c r="B69" s="78" t="s">
        <v>211</v>
      </c>
      <c r="C69" s="138">
        <v>34046</v>
      </c>
      <c r="D69" s="138">
        <v>34749</v>
      </c>
      <c r="E69" s="142" t="s">
        <v>79</v>
      </c>
      <c r="F69" s="80" t="s">
        <v>216</v>
      </c>
      <c r="G69" s="138">
        <v>5790</v>
      </c>
      <c r="H69" s="138">
        <v>34449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369</v>
      </c>
      <c r="H70" s="138">
        <v>451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198883</v>
      </c>
      <c r="H71" s="377">
        <f>H59+H60+H61+H69+H70</f>
        <v>202008</v>
      </c>
    </row>
    <row r="72" spans="1:8" ht="15.75">
      <c r="A72" s="76" t="s">
        <v>221</v>
      </c>
      <c r="B72" s="78" t="s">
        <v>222</v>
      </c>
      <c r="C72" s="138">
        <v>2236</v>
      </c>
      <c r="D72" s="138">
        <v>2407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2200</v>
      </c>
      <c r="D73" s="138">
        <v>3022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7156</v>
      </c>
      <c r="D75" s="138">
        <v>4268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45639</v>
      </c>
      <c r="D76" s="377">
        <f>SUM(D68:D75)</f>
        <v>44446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16</v>
      </c>
      <c r="H77" s="270">
        <v>68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198899</v>
      </c>
      <c r="H79" s="379">
        <f>H71+H73+H75+H77</f>
        <v>202076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4108</v>
      </c>
      <c r="D88" s="137">
        <v>1947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4108</v>
      </c>
      <c r="D92" s="377">
        <f>SUM(D88:D91)</f>
        <v>1947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290752</v>
      </c>
      <c r="D94" s="381">
        <f>D65+D76+D85+D92+D93</f>
        <v>384998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383680</v>
      </c>
      <c r="D95" s="383">
        <f>D94+D56</f>
        <v>472797</v>
      </c>
      <c r="E95" s="169" t="s">
        <v>633</v>
      </c>
      <c r="F95" s="280" t="s">
        <v>268</v>
      </c>
      <c r="G95" s="382">
        <f>G37+G40+G56+G79</f>
        <v>383680</v>
      </c>
      <c r="H95" s="383">
        <f>H37+H40+H56+H79</f>
        <v>472797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ЛЮБЕНОВА 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'[1]Начална'!B17</f>
        <v>СЕВДАЛИН ЖЕЛЕВ ЖЕЛЕВ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6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90" zoomScaleNormal="90" zoomScaleSheetLayoutView="90" zoomScalePageLayoutView="0" workbookViewId="0" topLeftCell="A1">
      <selection activeCell="H26" sqref="H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46672</v>
      </c>
      <c r="D12" s="256">
        <v>55667</v>
      </c>
      <c r="E12" s="135" t="s">
        <v>277</v>
      </c>
      <c r="F12" s="180" t="s">
        <v>278</v>
      </c>
      <c r="G12" s="256">
        <v>111972</v>
      </c>
      <c r="H12" s="256">
        <v>83601</v>
      </c>
    </row>
    <row r="13" spans="1:8" ht="15.75">
      <c r="A13" s="135" t="s">
        <v>279</v>
      </c>
      <c r="B13" s="131" t="s">
        <v>280</v>
      </c>
      <c r="C13" s="256">
        <v>10512</v>
      </c>
      <c r="D13" s="256">
        <v>3107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2821</v>
      </c>
      <c r="D14" s="256">
        <v>2845</v>
      </c>
      <c r="E14" s="185" t="s">
        <v>285</v>
      </c>
      <c r="F14" s="180" t="s">
        <v>286</v>
      </c>
      <c r="G14" s="256">
        <v>366</v>
      </c>
      <c r="H14" s="256">
        <v>289</v>
      </c>
    </row>
    <row r="15" spans="1:8" ht="15.75">
      <c r="A15" s="135" t="s">
        <v>287</v>
      </c>
      <c r="B15" s="131" t="s">
        <v>288</v>
      </c>
      <c r="C15" s="256">
        <v>7033</v>
      </c>
      <c r="D15" s="256">
        <v>6044</v>
      </c>
      <c r="E15" s="185" t="s">
        <v>79</v>
      </c>
      <c r="F15" s="180" t="s">
        <v>289</v>
      </c>
      <c r="G15" s="256">
        <v>8179</v>
      </c>
      <c r="H15" s="256">
        <v>1203</v>
      </c>
    </row>
    <row r="16" spans="1:8" ht="15.75">
      <c r="A16" s="135" t="s">
        <v>290</v>
      </c>
      <c r="B16" s="131" t="s">
        <v>291</v>
      </c>
      <c r="C16" s="256">
        <v>1857</v>
      </c>
      <c r="D16" s="256">
        <v>1562</v>
      </c>
      <c r="E16" s="176" t="s">
        <v>52</v>
      </c>
      <c r="F16" s="204" t="s">
        <v>292</v>
      </c>
      <c r="G16" s="407">
        <f>SUM(G12:G15)</f>
        <v>120517</v>
      </c>
      <c r="H16" s="408">
        <f>SUM(H12:H15)</f>
        <v>85093</v>
      </c>
    </row>
    <row r="17" spans="1:8" ht="31.5">
      <c r="A17" s="135" t="s">
        <v>293</v>
      </c>
      <c r="B17" s="131" t="s">
        <v>294</v>
      </c>
      <c r="C17" s="256">
        <v>57415</v>
      </c>
      <c r="D17" s="256">
        <v>76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92</v>
      </c>
      <c r="H18" s="419">
        <v>51</v>
      </c>
    </row>
    <row r="19" spans="1:8" ht="15.75">
      <c r="A19" s="135" t="s">
        <v>299</v>
      </c>
      <c r="B19" s="131" t="s">
        <v>300</v>
      </c>
      <c r="C19" s="256">
        <v>30333</v>
      </c>
      <c r="D19" s="256">
        <v>17586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156643</v>
      </c>
      <c r="D22" s="408">
        <f>SUM(D12:D18)+D19</f>
        <v>86887</v>
      </c>
      <c r="E22" s="135" t="s">
        <v>309</v>
      </c>
      <c r="F22" s="177" t="s">
        <v>310</v>
      </c>
      <c r="G22" s="256">
        <v>181</v>
      </c>
      <c r="H22" s="256">
        <v>530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8988</v>
      </c>
      <c r="D25" s="256">
        <v>3876</v>
      </c>
      <c r="E25" s="135" t="s">
        <v>318</v>
      </c>
      <c r="F25" s="177" t="s">
        <v>319</v>
      </c>
      <c r="G25" s="256">
        <v>1</v>
      </c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>
        <v>1055</v>
      </c>
    </row>
    <row r="27" spans="1:8" ht="31.5">
      <c r="A27" s="135" t="s">
        <v>324</v>
      </c>
      <c r="B27" s="177" t="s">
        <v>325</v>
      </c>
      <c r="C27" s="256">
        <v>24</v>
      </c>
      <c r="D27" s="256">
        <v>12</v>
      </c>
      <c r="E27" s="176" t="s">
        <v>104</v>
      </c>
      <c r="F27" s="178" t="s">
        <v>326</v>
      </c>
      <c r="G27" s="407">
        <f>SUM(G22:G26)</f>
        <v>182</v>
      </c>
      <c r="H27" s="408">
        <f>SUM(H22:H26)</f>
        <v>1585</v>
      </c>
    </row>
    <row r="28" spans="1:8" ht="15.75">
      <c r="A28" s="135" t="s">
        <v>79</v>
      </c>
      <c r="B28" s="177" t="s">
        <v>327</v>
      </c>
      <c r="C28" s="256">
        <v>845</v>
      </c>
      <c r="D28" s="256">
        <v>478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9857</v>
      </c>
      <c r="D29" s="408">
        <f>SUM(D25:D28)</f>
        <v>4366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166500</v>
      </c>
      <c r="D31" s="414">
        <f>D29+D22</f>
        <v>91253</v>
      </c>
      <c r="E31" s="191" t="s">
        <v>548</v>
      </c>
      <c r="F31" s="206" t="s">
        <v>331</v>
      </c>
      <c r="G31" s="193">
        <f>G16+G18+G27</f>
        <v>120791</v>
      </c>
      <c r="H31" s="194">
        <f>H16+H18+H27</f>
        <v>86729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45709</v>
      </c>
      <c r="H33" s="408">
        <f>IF((D31-H31)&gt;0,D31-H31,0)</f>
        <v>4524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166500</v>
      </c>
      <c r="D36" s="416">
        <f>D31-D34+D35</f>
        <v>91253</v>
      </c>
      <c r="E36" s="202" t="s">
        <v>346</v>
      </c>
      <c r="F36" s="196" t="s">
        <v>347</v>
      </c>
      <c r="G36" s="207">
        <f>G35-G34+G31</f>
        <v>120791</v>
      </c>
      <c r="H36" s="208">
        <f>H35-H34+H31</f>
        <v>86729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45709</v>
      </c>
      <c r="H37" s="194">
        <f>IF((D36-H36)&gt;0,D36-H36,0)</f>
        <v>4524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45709</v>
      </c>
      <c r="H42" s="184">
        <f>IF(H37&gt;0,IF(D38+H37&lt;0,0,D38+H37),IF(D37-D38&lt;0,D38-D37,0))</f>
        <v>4524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45709</v>
      </c>
      <c r="H44" s="208">
        <f>IF(D42=0,IF(H42-H43&gt;0,H42-H43+D43,0),IF(D42-D43&lt;0,D43-D42+H43,0))</f>
        <v>4524</v>
      </c>
    </row>
    <row r="45" spans="1:8" ht="16.5" thickBot="1">
      <c r="A45" s="210" t="s">
        <v>371</v>
      </c>
      <c r="B45" s="211" t="s">
        <v>372</v>
      </c>
      <c r="C45" s="409">
        <f>C36+C38+C42</f>
        <v>166500</v>
      </c>
      <c r="D45" s="410">
        <f>D36+D38+D42</f>
        <v>91253</v>
      </c>
      <c r="E45" s="210" t="s">
        <v>373</v>
      </c>
      <c r="F45" s="212" t="s">
        <v>374</v>
      </c>
      <c r="G45" s="409">
        <f>G42+G36</f>
        <v>166500</v>
      </c>
      <c r="H45" s="410">
        <f>H42+H36</f>
        <v>91253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ЛЮБЕНОВА 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4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Q44" sqref="Q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74525</v>
      </c>
      <c r="D11" s="138">
        <v>150165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-57903</v>
      </c>
      <c r="D12" s="138">
        <v>-283400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-8459</v>
      </c>
      <c r="D14" s="138">
        <v>-6783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-13358</v>
      </c>
      <c r="D15" s="138">
        <v>-45439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19393</v>
      </c>
      <c r="D20" s="138">
        <v>194499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14198</v>
      </c>
      <c r="D21" s="438">
        <f>SUM(D11:D20)</f>
        <v>9042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-9849</v>
      </c>
      <c r="D32" s="138">
        <v>-6635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-9849</v>
      </c>
      <c r="D33" s="438">
        <f>SUM(D23:D32)</f>
        <v>-6635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-1030</v>
      </c>
      <c r="D38" s="138">
        <v>-1030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-1158</v>
      </c>
      <c r="D42" s="138">
        <v>-1374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-2188</v>
      </c>
      <c r="D43" s="440">
        <f>SUM(D35:D42)</f>
        <v>-2404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2161</v>
      </c>
      <c r="D44" s="247">
        <f>D43+D33+D21</f>
        <v>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1947</v>
      </c>
      <c r="D45" s="249">
        <v>614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4108</v>
      </c>
      <c r="D46" s="251">
        <f>D45+D44</f>
        <v>617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4108</v>
      </c>
      <c r="D47" s="238">
        <v>617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ЛЮБЕНОВА 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80" zoomScaleNormal="80" zoomScaleSheetLayoutView="80" zoomScalePageLayoutView="0" workbookViewId="0" topLeftCell="A13">
      <selection activeCell="R36" sqref="R3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28349</v>
      </c>
      <c r="D13" s="363">
        <f>'1-Баланс'!H20</f>
        <v>0</v>
      </c>
      <c r="E13" s="363">
        <f>'1-Баланс'!H21</f>
        <v>25850</v>
      </c>
      <c r="F13" s="363">
        <f>'1-Баланс'!H23</f>
        <v>0</v>
      </c>
      <c r="G13" s="363">
        <f>'1-Баланс'!H24</f>
        <v>2835</v>
      </c>
      <c r="H13" s="364">
        <v>14778</v>
      </c>
      <c r="I13" s="363">
        <f>'1-Баланс'!H29+'1-Баланс'!H32</f>
        <v>28876</v>
      </c>
      <c r="J13" s="363">
        <f>'1-Баланс'!H30+'1-Баланс'!H33</f>
        <v>-37150</v>
      </c>
      <c r="K13" s="364"/>
      <c r="L13" s="363">
        <f>SUM(C13:K13)</f>
        <v>63538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28349</v>
      </c>
      <c r="D17" s="432">
        <f aca="true" t="shared" si="2" ref="D17:M17">D13+D14</f>
        <v>0</v>
      </c>
      <c r="E17" s="432">
        <f t="shared" si="2"/>
        <v>25850</v>
      </c>
      <c r="F17" s="432">
        <f t="shared" si="2"/>
        <v>0</v>
      </c>
      <c r="G17" s="432">
        <f t="shared" si="2"/>
        <v>2835</v>
      </c>
      <c r="H17" s="432">
        <f t="shared" si="2"/>
        <v>14778</v>
      </c>
      <c r="I17" s="432">
        <f t="shared" si="2"/>
        <v>28876</v>
      </c>
      <c r="J17" s="432">
        <f t="shared" si="2"/>
        <v>-37150</v>
      </c>
      <c r="K17" s="432">
        <f t="shared" si="2"/>
        <v>0</v>
      </c>
      <c r="L17" s="363">
        <f t="shared" si="1"/>
        <v>63538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-45709</v>
      </c>
      <c r="K18" s="364"/>
      <c r="L18" s="363">
        <f t="shared" si="1"/>
        <v>-45709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-14521</v>
      </c>
      <c r="J22" s="256">
        <v>14521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-6</v>
      </c>
      <c r="F30" s="256"/>
      <c r="G30" s="256"/>
      <c r="H30" s="256"/>
      <c r="I30" s="256">
        <v>6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28349</v>
      </c>
      <c r="D31" s="432">
        <f aca="true" t="shared" si="6" ref="D31:M31">D19+D22+D23+D26+D30+D29+D17+D18</f>
        <v>0</v>
      </c>
      <c r="E31" s="432">
        <f t="shared" si="6"/>
        <v>25844</v>
      </c>
      <c r="F31" s="432">
        <f t="shared" si="6"/>
        <v>0</v>
      </c>
      <c r="G31" s="432">
        <f t="shared" si="6"/>
        <v>2835</v>
      </c>
      <c r="H31" s="432">
        <f t="shared" si="6"/>
        <v>14778</v>
      </c>
      <c r="I31" s="432">
        <f t="shared" si="6"/>
        <v>14361</v>
      </c>
      <c r="J31" s="432">
        <f t="shared" si="6"/>
        <v>-68338</v>
      </c>
      <c r="K31" s="432">
        <f t="shared" si="6"/>
        <v>0</v>
      </c>
      <c r="L31" s="363">
        <f t="shared" si="1"/>
        <v>17829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28349</v>
      </c>
      <c r="D34" s="366">
        <f t="shared" si="7"/>
        <v>0</v>
      </c>
      <c r="E34" s="366">
        <f t="shared" si="7"/>
        <v>25844</v>
      </c>
      <c r="F34" s="366">
        <f t="shared" si="7"/>
        <v>0</v>
      </c>
      <c r="G34" s="366">
        <f t="shared" si="7"/>
        <v>2835</v>
      </c>
      <c r="H34" s="366">
        <f t="shared" si="7"/>
        <v>14778</v>
      </c>
      <c r="I34" s="366">
        <f t="shared" si="7"/>
        <v>14361</v>
      </c>
      <c r="J34" s="366">
        <f t="shared" si="7"/>
        <v>-68338</v>
      </c>
      <c r="K34" s="366">
        <f t="shared" si="7"/>
        <v>0</v>
      </c>
      <c r="L34" s="430">
        <f t="shared" si="1"/>
        <v>17829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ЛЮБЕНОВА 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2755905511811024" bottom="0.1968503937007874" header="0.2755905511811024" footer="0.1574803149606299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F161" sqref="F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6092</v>
      </c>
      <c r="D12" s="79">
        <v>100</v>
      </c>
      <c r="E12" s="79"/>
      <c r="F12" s="260">
        <f>C12-E12</f>
        <v>6092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6092</v>
      </c>
      <c r="D27" s="263"/>
      <c r="E27" s="263">
        <f>SUM(E12:E26)</f>
        <v>0</v>
      </c>
      <c r="F27" s="263">
        <f>SUM(F12:F26)</f>
        <v>6092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6092</v>
      </c>
      <c r="D79" s="263"/>
      <c r="E79" s="263">
        <f>E78+E61+E44+E27</f>
        <v>0</v>
      </c>
      <c r="F79" s="263">
        <f>F78+F61+F44+F27</f>
        <v>6092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ЛЮБЕНОВА 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383680</v>
      </c>
      <c r="D6" s="454">
        <f aca="true" t="shared" si="0" ref="D6:D15">C6-E6</f>
        <v>0</v>
      </c>
      <c r="E6" s="453">
        <f>'1-Баланс'!G95</f>
        <v>383680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17829</v>
      </c>
      <c r="D7" s="454">
        <f t="shared" si="0"/>
        <v>-10520</v>
      </c>
      <c r="E7" s="453">
        <f>'1-Баланс'!G18</f>
        <v>28349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-45709</v>
      </c>
      <c r="D8" s="454">
        <f t="shared" si="0"/>
        <v>0</v>
      </c>
      <c r="E8" s="453">
        <f>ABS('2-Отчет за доходите'!C44)-ABS('2-Отчет за доходите'!G44)</f>
        <v>-45709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1947</v>
      </c>
      <c r="D9" s="454">
        <f t="shared" si="0"/>
        <v>0</v>
      </c>
      <c r="E9" s="453">
        <f>'3-Отчет за паричния поток'!C45</f>
        <v>1947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4108</v>
      </c>
      <c r="D10" s="454">
        <f t="shared" si="0"/>
        <v>0</v>
      </c>
      <c r="E10" s="453">
        <f>'3-Отчет за паричния поток'!C46</f>
        <v>4108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17829</v>
      </c>
      <c r="D11" s="454">
        <f t="shared" si="0"/>
        <v>0</v>
      </c>
      <c r="E11" s="453">
        <f>'4-Отчет за собствения капитал'!L34</f>
        <v>17829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6092</v>
      </c>
      <c r="D12" s="454">
        <f t="shared" si="0"/>
        <v>0</v>
      </c>
      <c r="E12" s="453">
        <f>'Справка 5'!C27+'Справка 5'!C97</f>
        <v>6092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-0.379274293253234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-2.563744461270963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-0.12493884122224622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-0.1191331317764804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0.7254714714714715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1.4618072489052232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0.25011186582134654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0.020653698610852745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0.020653698610852745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0.37665917621725015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0.31410811092577146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0.9035128070526731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20.519995512928375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0.95353158882402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8988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0.5041224970553593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0.09776390625129355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30.980692692014564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4949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6567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19657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14239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530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31807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94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77843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1110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2025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5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1636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3666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4212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92928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241005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241005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34046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2236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2200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7156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45639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4108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4108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290752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383680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25844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17613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14778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43457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-8268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14361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-22629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-45709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-53977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17829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4741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122985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7542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139268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26486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1198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166952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345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192379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533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300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189930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889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412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315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5790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369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198883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16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198899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383680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46672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10512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2821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7033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1857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57415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30333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156643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8988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24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845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9857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166500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166500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166500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111972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366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8179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120517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92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181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182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120791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45709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120791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45709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45709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45709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166500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74525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-57903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-8459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-13358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19393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14198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-9849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-9849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-1030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-1158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-2188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2161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1947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4108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4108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25850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25850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-6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25844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25844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14778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14778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14778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14778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28876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28876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-14521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6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14361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14361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-37150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-37150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-45709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14521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-68338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-68338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63538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63538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-45709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17829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17829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Elitsa Hristova</cp:lastModifiedBy>
  <cp:lastPrinted>2023-10-26T08:13:39Z</cp:lastPrinted>
  <dcterms:created xsi:type="dcterms:W3CDTF">2006-09-16T00:00:00Z</dcterms:created>
  <dcterms:modified xsi:type="dcterms:W3CDTF">2023-10-26T08:21:43Z</dcterms:modified>
  <cp:category/>
  <cp:version/>
  <cp:contentType/>
  <cp:contentStatus/>
</cp:coreProperties>
</file>